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985" windowHeight="2850" activeTab="0"/>
  </bookViews>
  <sheets>
    <sheet name="quotation form" sheetId="1" r:id="rId1"/>
    <sheet name="order form" sheetId="2" r:id="rId2"/>
    <sheet name="xy &amp; pin list" sheetId="3" r:id="rId3"/>
    <sheet name="orientation" sheetId="4" r:id="rId4"/>
  </sheets>
  <definedNames>
    <definedName name="_xlnm.Print_Area" localSheetId="1">'order form'!$A$1:$H$55</definedName>
    <definedName name="_xlnm.Print_Area" localSheetId="3">'orientation'!$A$1:$BC$63</definedName>
    <definedName name="_xlnm.Print_Area" localSheetId="0">'quotation form'!$A$1:$H$75</definedName>
  </definedNames>
  <calcPr fullCalcOnLoad="1"/>
</workbook>
</file>

<file path=xl/sharedStrings.xml><?xml version="1.0" encoding="utf-8"?>
<sst xmlns="http://schemas.openxmlformats.org/spreadsheetml/2006/main" count="194" uniqueCount="155">
  <si>
    <t>Identification</t>
  </si>
  <si>
    <t>du document :</t>
  </si>
  <si>
    <t>Indice :</t>
  </si>
  <si>
    <t>Page :</t>
  </si>
  <si>
    <t>address</t>
  </si>
  <si>
    <t xml:space="preserve">City/State/Zip : </t>
  </si>
  <si>
    <t>Requisitioner :</t>
  </si>
  <si>
    <t xml:space="preserve">phone : </t>
  </si>
  <si>
    <t>fax :</t>
  </si>
  <si>
    <t>e-mail :</t>
  </si>
  <si>
    <t xml:space="preserve">Buyer : </t>
  </si>
  <si>
    <t xml:space="preserve">Company name : </t>
  </si>
  <si>
    <t xml:space="preserve">Device name (to be marked on Probe Card) : </t>
  </si>
  <si>
    <t xml:space="preserve">type of work : </t>
  </si>
  <si>
    <t>P.O. n°</t>
  </si>
  <si>
    <t>Previous ref ( only for change or re order )</t>
  </si>
  <si>
    <t>type of tester</t>
  </si>
  <si>
    <t>Observation :</t>
  </si>
  <si>
    <t xml:space="preserve">type of prober : </t>
  </si>
  <si>
    <t>Voltage</t>
  </si>
  <si>
    <t>Current</t>
  </si>
  <si>
    <t>Frequency</t>
  </si>
  <si>
    <t>Test parameters :</t>
  </si>
  <si>
    <t xml:space="preserve">Temperature : </t>
  </si>
  <si>
    <t xml:space="preserve">Range : </t>
  </si>
  <si>
    <t xml:space="preserve">Device informations : </t>
  </si>
  <si>
    <t>Pad coordinates</t>
  </si>
  <si>
    <t>Nber total of pads</t>
  </si>
  <si>
    <t>Nber of pads to be probed</t>
  </si>
  <si>
    <t>Number of die in //</t>
  </si>
  <si>
    <t>x</t>
  </si>
  <si>
    <t>Minimum pad pitch</t>
  </si>
  <si>
    <t>Pad material</t>
  </si>
  <si>
    <t xml:space="preserve">Minimum Pad size : </t>
  </si>
  <si>
    <t>Tolerance (+/-)</t>
  </si>
  <si>
    <t>µm</t>
  </si>
  <si>
    <t>Technology of probe card</t>
  </si>
  <si>
    <t>Mesatronic's best choice</t>
  </si>
  <si>
    <t xml:space="preserve">Probe card board supplied by : </t>
  </si>
  <si>
    <t>Board style</t>
  </si>
  <si>
    <t>Custom design or Customer's board provided</t>
  </si>
  <si>
    <t>Outer dimensions</t>
  </si>
  <si>
    <t>Thickness</t>
  </si>
  <si>
    <t>Nber of layers</t>
  </si>
  <si>
    <t>Probe card information :</t>
  </si>
  <si>
    <t>Type of connection</t>
  </si>
  <si>
    <t xml:space="preserve">Precise : </t>
  </si>
  <si>
    <t xml:space="preserve">Edge sensor : </t>
  </si>
  <si>
    <t xml:space="preserve">Type : </t>
  </si>
  <si>
    <t>Board shape</t>
  </si>
  <si>
    <t xml:space="preserve">Stiffener : </t>
  </si>
  <si>
    <t>If yes, provided by</t>
  </si>
  <si>
    <t>Needles specifications :</t>
  </si>
  <si>
    <t>Material</t>
  </si>
  <si>
    <t>Tip diameter</t>
  </si>
  <si>
    <t>Tip shape</t>
  </si>
  <si>
    <t>Tip lenght</t>
  </si>
  <si>
    <t>Needle diameter</t>
  </si>
  <si>
    <t>Contact force</t>
  </si>
  <si>
    <t>Max leakage</t>
  </si>
  <si>
    <t>Max capacitance</t>
  </si>
  <si>
    <t>Max Contact Res</t>
  </si>
  <si>
    <t>stepping :</t>
  </si>
  <si>
    <t>Y</t>
  </si>
  <si>
    <t>Pad N°</t>
  </si>
  <si>
    <t>Pad Name</t>
  </si>
  <si>
    <t>Traces</t>
  </si>
  <si>
    <t>RF frequency</t>
  </si>
  <si>
    <t>Rf Impedance</t>
  </si>
  <si>
    <t>Components</t>
  </si>
  <si>
    <t>Type of components</t>
  </si>
  <si>
    <t>connected to Pad N°</t>
  </si>
  <si>
    <t>ohms</t>
  </si>
  <si>
    <t>GHz</t>
  </si>
  <si>
    <t>Tester ressource</t>
  </si>
  <si>
    <t xml:space="preserve">Specification, delay time, tolerance, special instruction for wiring </t>
  </si>
  <si>
    <t>pad dimension</t>
  </si>
  <si>
    <t xml:space="preserve">X </t>
  </si>
  <si>
    <t xml:space="preserve">Bumps dimensions Height : </t>
  </si>
  <si>
    <t>Test environnement</t>
  </si>
  <si>
    <t>Probe card depth</t>
  </si>
  <si>
    <t>Tolerance</t>
  </si>
  <si>
    <t>Alignment by camera on prober</t>
  </si>
  <si>
    <t>Overdrived used</t>
  </si>
  <si>
    <t>from</t>
  </si>
  <si>
    <t>Rotationnal specification ( +/- )</t>
  </si>
  <si>
    <t>Solder join shape</t>
  </si>
  <si>
    <t>Edge sensor specifications</t>
  </si>
  <si>
    <t>Qty :</t>
  </si>
  <si>
    <t>Switch position</t>
  </si>
  <si>
    <t xml:space="preserve">Location : </t>
  </si>
  <si>
    <t>Do you provide the exact coordinate(s) of the edge-sensor(s) location(s) in the "xy &amp; pin list" sheet ?</t>
  </si>
  <si>
    <t xml:space="preserve">Edge sensor contact within </t>
  </si>
  <si>
    <t xml:space="preserve"> of first probe</t>
  </si>
  <si>
    <t xml:space="preserve">Switch opens within </t>
  </si>
  <si>
    <t>X1=</t>
  </si>
  <si>
    <t>of last probe</t>
  </si>
  <si>
    <t>X2=</t>
  </si>
  <si>
    <t>Edge sensor settings :</t>
  </si>
  <si>
    <t xml:space="preserve">Wiring and components : </t>
  </si>
  <si>
    <t>Are components required ?</t>
  </si>
  <si>
    <t>If yes customer supplied ?</t>
  </si>
  <si>
    <t xml:space="preserve">Name of files provides : </t>
  </si>
  <si>
    <t xml:space="preserve">Special instructions : </t>
  </si>
  <si>
    <t>Only if you provide a wafer as coordinates files</t>
  </si>
  <si>
    <t>Scrub mark specification :</t>
  </si>
  <si>
    <t>&lt;=</t>
  </si>
  <si>
    <t>of the area of</t>
  </si>
  <si>
    <t>EG4090</t>
  </si>
  <si>
    <t>prober list</t>
  </si>
  <si>
    <t>EG2001</t>
  </si>
  <si>
    <t>UF200</t>
  </si>
  <si>
    <t>P8</t>
  </si>
  <si>
    <t>P12</t>
  </si>
  <si>
    <t>UF3000</t>
  </si>
  <si>
    <t>CUSTOM</t>
  </si>
  <si>
    <t>tester</t>
  </si>
  <si>
    <t>X x Y (µm)</t>
  </si>
  <si>
    <t>X</t>
  </si>
  <si>
    <t>NA</t>
  </si>
  <si>
    <t>na</t>
  </si>
  <si>
    <t>Wafer/device orientation provided by</t>
  </si>
  <si>
    <t>Probe position accuracy XY (+/-)</t>
  </si>
  <si>
    <t>Planarity (+/-)</t>
  </si>
  <si>
    <t>0,2 mils</t>
  </si>
  <si>
    <t xml:space="preserve">Environnemental instructions : </t>
  </si>
  <si>
    <t>standard generic board</t>
  </si>
  <si>
    <t xml:space="preserve">Low leakage specifications : </t>
  </si>
  <si>
    <t>No</t>
  </si>
  <si>
    <t>Choose the correct angle to make the correct orientation of your device  :</t>
  </si>
  <si>
    <t>Specify :</t>
  </si>
  <si>
    <t>UF300</t>
  </si>
  <si>
    <t>PA200</t>
  </si>
  <si>
    <t>PA300</t>
  </si>
  <si>
    <t>PM8</t>
  </si>
  <si>
    <t>OTHER (SPECIFY TYPE BELOW)</t>
  </si>
  <si>
    <t>OTHER (SPECIFY BELOW)</t>
  </si>
  <si>
    <t>DG 22-08</t>
  </si>
  <si>
    <t>ORDER FORM  407x/408x Low Leakage</t>
  </si>
  <si>
    <t>ORDER FORM 407x/408x Low Leakage</t>
  </si>
  <si>
    <t>ORDER FROM 407x/408x Low Leakage</t>
  </si>
  <si>
    <t>C</t>
  </si>
  <si>
    <t>mm</t>
  </si>
  <si>
    <t>Fullfill of the "xy &amp; pin list" sheet of the excel document</t>
  </si>
  <si>
    <t>.+/- 20 mils</t>
  </si>
  <si>
    <t>Bottom</t>
  </si>
  <si>
    <t>2 mils</t>
  </si>
  <si>
    <t>2°</t>
  </si>
  <si>
    <t>The following items are needed to ensure correct treatment of your order, please fullfill completly if this is the first time that your company work with Synergie CAD</t>
  </si>
  <si>
    <t>The following items are needed to ensure correct fabrication, and are required before Synergie CAD can process your order.</t>
  </si>
  <si>
    <t>Epoxy probe card</t>
  </si>
  <si>
    <t>Synergie CAD</t>
  </si>
  <si>
    <t>Synergie CAD's best choice</t>
  </si>
  <si>
    <r>
      <t xml:space="preserve">Do you provide Synergie CAD with the Bill of Materials ( BOM)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the wiring documentation ?</t>
    </r>
  </si>
  <si>
    <t>Generic Synergie CAD's board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</si>
</sst>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</numFmts>
  <fonts count="2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48"/>
      <name val="Arial"/>
      <family val="0"/>
    </font>
    <font>
      <i/>
      <sz val="10"/>
      <name val="Times New Roman"/>
      <family val="1"/>
    </font>
    <font>
      <i/>
      <sz val="10"/>
      <name val="Arial"/>
      <family val="0"/>
    </font>
    <font>
      <sz val="8"/>
      <color indexed="9"/>
      <name val="Arial"/>
      <family val="0"/>
    </font>
    <font>
      <sz val="10"/>
      <color indexed="22"/>
      <name val="Arial"/>
      <family val="0"/>
    </font>
    <font>
      <sz val="8"/>
      <color indexed="22"/>
      <name val="Arial"/>
      <family val="0"/>
    </font>
    <font>
      <i/>
      <sz val="10"/>
      <color indexed="9"/>
      <name val="Arial"/>
      <family val="2"/>
    </font>
    <font>
      <sz val="5.75"/>
      <name val="Arial"/>
      <family val="0"/>
    </font>
    <font>
      <sz val="5.25"/>
      <name val="Arial"/>
      <family val="2"/>
    </font>
    <font>
      <sz val="9"/>
      <name val="Arial"/>
      <family val="0"/>
    </font>
    <font>
      <sz val="1.5"/>
      <name val="Arial"/>
      <family val="2"/>
    </font>
    <font>
      <sz val="1.25"/>
      <name val="Arial"/>
      <family val="0"/>
    </font>
    <font>
      <sz val="1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2" fontId="1" fillId="2" borderId="5" xfId="0" applyNumberFormat="1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11" fillId="2" borderId="0" xfId="0" applyFont="1" applyFill="1" applyAlignment="1">
      <alignment/>
    </xf>
    <xf numFmtId="0" fontId="1" fillId="2" borderId="6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12" fillId="3" borderId="0" xfId="0" applyFont="1" applyFill="1" applyAlignment="1" applyProtection="1">
      <alignment/>
      <protection locked="0"/>
    </xf>
    <xf numFmtId="0" fontId="12" fillId="2" borderId="9" xfId="0" applyFont="1" applyFill="1" applyBorder="1" applyAlignment="1" applyProtection="1">
      <alignment/>
      <protection locked="0"/>
    </xf>
    <xf numFmtId="9" fontId="12" fillId="3" borderId="0" xfId="0" applyNumberFormat="1" applyFont="1" applyFill="1" applyAlignment="1" applyProtection="1">
      <alignment/>
      <protection locked="0"/>
    </xf>
    <xf numFmtId="0" fontId="12" fillId="3" borderId="0" xfId="0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/>
    </xf>
    <xf numFmtId="0" fontId="7" fillId="4" borderId="12" xfId="0" applyFont="1" applyFill="1" applyBorder="1" applyAlignment="1" applyProtection="1">
      <alignment horizontal="center" vertical="center" wrapText="1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7" fillId="4" borderId="13" xfId="0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9" fillId="4" borderId="10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14" fontId="1" fillId="2" borderId="5" xfId="0" applyNumberFormat="1" applyFont="1" applyFill="1" applyBorder="1" applyAlignment="1">
      <alignment horizontal="center" wrapText="1"/>
    </xf>
    <xf numFmtId="0" fontId="12" fillId="3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0" xfId="0" applyFill="1" applyBorder="1" applyAlignment="1">
      <alignment/>
    </xf>
    <xf numFmtId="0" fontId="1" fillId="2" borderId="1" xfId="0" applyFont="1" applyFill="1" applyBorder="1" applyAlignment="1" applyProtection="1">
      <alignment wrapText="1"/>
      <protection/>
    </xf>
    <xf numFmtId="0" fontId="0" fillId="2" borderId="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wrapText="1"/>
      <protection/>
    </xf>
    <xf numFmtId="0" fontId="11" fillId="2" borderId="0" xfId="0" applyFont="1" applyFill="1" applyAlignment="1" applyProtection="1">
      <alignment/>
      <protection/>
    </xf>
    <xf numFmtId="0" fontId="1" fillId="2" borderId="3" xfId="0" applyFont="1" applyFill="1" applyBorder="1" applyAlignment="1" applyProtection="1">
      <alignment wrapText="1"/>
      <protection/>
    </xf>
    <xf numFmtId="0" fontId="0" fillId="2" borderId="4" xfId="0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 wrapText="1"/>
      <protection/>
    </xf>
    <xf numFmtId="0" fontId="3" fillId="2" borderId="4" xfId="0" applyFont="1" applyFill="1" applyBorder="1" applyAlignment="1" applyProtection="1">
      <alignment horizontal="center" wrapText="1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wrapText="1"/>
      <protection/>
    </xf>
    <xf numFmtId="0" fontId="0" fillId="2" borderId="5" xfId="0" applyFill="1" applyBorder="1" applyAlignment="1" applyProtection="1">
      <alignment/>
      <protection/>
    </xf>
    <xf numFmtId="14" fontId="1" fillId="2" borderId="5" xfId="0" applyNumberFormat="1" applyFont="1" applyFill="1" applyBorder="1" applyAlignment="1" applyProtection="1">
      <alignment horizontal="center" wrapText="1"/>
      <protection/>
    </xf>
    <xf numFmtId="12" fontId="1" fillId="2" borderId="5" xfId="0" applyNumberFormat="1" applyFont="1" applyFill="1" applyBorder="1" applyAlignment="1" applyProtection="1">
      <alignment horizontal="center" wrapText="1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5" fillId="2" borderId="0" xfId="0" applyFont="1" applyFill="1" applyBorder="1" applyAlignment="1" applyProtection="1">
      <alignment horizontal="center" wrapText="1"/>
      <protection/>
    </xf>
    <xf numFmtId="0" fontId="12" fillId="2" borderId="9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16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6" fillId="3" borderId="0" xfId="0" applyFont="1" applyFill="1" applyAlignment="1" applyProtection="1">
      <alignment/>
      <protection/>
    </xf>
    <xf numFmtId="0" fontId="17" fillId="3" borderId="0" xfId="0" applyFont="1" applyFill="1" applyBorder="1" applyAlignment="1" applyProtection="1">
      <alignment horizontal="center"/>
      <protection/>
    </xf>
    <xf numFmtId="0" fontId="17" fillId="3" borderId="0" xfId="0" applyFont="1" applyFill="1" applyBorder="1" applyAlignment="1" applyProtection="1">
      <alignment horizontal="center" wrapText="1"/>
      <protection/>
    </xf>
    <xf numFmtId="0" fontId="16" fillId="3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0" fontId="16" fillId="3" borderId="0" xfId="0" applyFont="1" applyFill="1" applyAlignment="1" applyProtection="1">
      <alignment/>
      <protection locked="0"/>
    </xf>
    <xf numFmtId="0" fontId="11" fillId="2" borderId="17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19" xfId="0" applyFont="1" applyFill="1" applyBorder="1" applyAlignment="1" applyProtection="1">
      <alignment/>
      <protection/>
    </xf>
    <xf numFmtId="0" fontId="11" fillId="2" borderId="18" xfId="0" applyFont="1" applyFill="1" applyBorder="1" applyAlignment="1" applyProtection="1">
      <alignment/>
      <protection/>
    </xf>
    <xf numFmtId="0" fontId="11" fillId="2" borderId="20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/>
    </xf>
    <xf numFmtId="0" fontId="0" fillId="2" borderId="4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15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12" fillId="3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3" fillId="2" borderId="3" xfId="0" applyFont="1" applyFill="1" applyBorder="1" applyAlignment="1" applyProtection="1">
      <alignment horizontal="center" wrapText="1"/>
      <protection/>
    </xf>
    <xf numFmtId="0" fontId="0" fillId="2" borderId="0" xfId="0" applyFont="1" applyFill="1" applyBorder="1" applyAlignment="1" applyProtection="1">
      <alignment/>
      <protection/>
    </xf>
    <xf numFmtId="0" fontId="12" fillId="2" borderId="9" xfId="0" applyFont="1" applyFill="1" applyBorder="1" applyAlignment="1" applyProtection="1">
      <alignment/>
      <protection locked="0"/>
    </xf>
    <xf numFmtId="0" fontId="12" fillId="0" borderId="9" xfId="0" applyFont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12" fillId="3" borderId="0" xfId="0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0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2" borderId="14" xfId="0" applyFont="1" applyFill="1" applyBorder="1" applyAlignment="1" applyProtection="1">
      <alignment horizontal="justify"/>
      <protection/>
    </xf>
    <xf numFmtId="0" fontId="14" fillId="2" borderId="14" xfId="0" applyFont="1" applyFill="1" applyBorder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2" fillId="3" borderId="0" xfId="0" applyFont="1" applyFill="1" applyAlignment="1" applyProtection="1">
      <alignment/>
      <protection locked="0"/>
    </xf>
    <xf numFmtId="0" fontId="11" fillId="2" borderId="0" xfId="0" applyFont="1" applyFill="1" applyBorder="1" applyAlignment="1" applyProtection="1">
      <alignment/>
      <protection/>
    </xf>
    <xf numFmtId="0" fontId="11" fillId="2" borderId="19" xfId="0" applyFont="1" applyFill="1" applyBorder="1" applyAlignment="1" applyProtection="1">
      <alignment/>
      <protection/>
    </xf>
    <xf numFmtId="0" fontId="11" fillId="2" borderId="21" xfId="0" applyFont="1" applyFill="1" applyBorder="1" applyAlignment="1" applyProtection="1">
      <alignment/>
      <protection/>
    </xf>
    <xf numFmtId="0" fontId="11" fillId="2" borderId="22" xfId="0" applyFont="1" applyFill="1" applyBorder="1" applyAlignment="1" applyProtection="1">
      <alignment/>
      <protection/>
    </xf>
    <xf numFmtId="0" fontId="11" fillId="2" borderId="18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 locked="0"/>
    </xf>
    <xf numFmtId="0" fontId="12" fillId="3" borderId="19" xfId="0" applyFont="1" applyFill="1" applyBorder="1" applyAlignment="1" applyProtection="1">
      <alignment/>
      <protection locked="0"/>
    </xf>
    <xf numFmtId="0" fontId="12" fillId="3" borderId="21" xfId="0" applyFont="1" applyFill="1" applyBorder="1" applyAlignment="1" applyProtection="1">
      <alignment/>
      <protection locked="0"/>
    </xf>
    <xf numFmtId="0" fontId="13" fillId="2" borderId="0" xfId="0" applyFont="1" applyFill="1" applyAlignment="1" applyProtection="1">
      <alignment horizontal="justify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0" fillId="2" borderId="14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8" fillId="2" borderId="23" xfId="0" applyFont="1" applyFill="1" applyBorder="1" applyAlignment="1" applyProtection="1">
      <alignment/>
      <protection/>
    </xf>
    <xf numFmtId="0" fontId="18" fillId="2" borderId="16" xfId="0" applyFont="1" applyFill="1" applyBorder="1" applyAlignment="1" applyProtection="1">
      <alignment/>
      <protection/>
    </xf>
    <xf numFmtId="0" fontId="14" fillId="2" borderId="23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0" fillId="2" borderId="0" xfId="0" applyFont="1" applyFill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0" fillId="2" borderId="0" xfId="0" applyFont="1" applyFill="1" applyAlignment="1">
      <alignment horizontal="center"/>
    </xf>
    <xf numFmtId="0" fontId="7" fillId="4" borderId="13" xfId="0" applyFont="1" applyFill="1" applyBorder="1" applyAlignment="1" applyProtection="1">
      <alignment horizontal="center" vertical="center" wrapText="1"/>
      <protection/>
    </xf>
    <xf numFmtId="0" fontId="7" fillId="4" borderId="12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3" fillId="2" borderId="3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3" fillId="2" borderId="4" xfId="0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2" borderId="1" xfId="0" applyFont="1" applyFill="1" applyBorder="1" applyAlignment="1">
      <alignment/>
    </xf>
    <xf numFmtId="0" fontId="0" fillId="2" borderId="6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Device pad coordinates (provided in xy &amp; pin list sheet)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solidFill>
          <a:srgbClr val="CCFFCC"/>
        </a:solidFill>
      </c:spPr>
    </c:title>
    <c:plotArea>
      <c:layout>
        <c:manualLayout>
          <c:xMode val="edge"/>
          <c:yMode val="edge"/>
          <c:x val="0.111"/>
          <c:y val="0.029"/>
          <c:w val="0.74375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'xy &amp; pin list'!$C$3:$C$1000</c:f>
              <c:numCache>
                <c:ptCount val="998"/>
              </c:numCache>
            </c:numRef>
          </c:xVal>
          <c:yVal>
            <c:numRef>
              <c:f>'xy &amp; pin list'!$D$3:$D$1000</c:f>
              <c:numCache>
                <c:ptCount val="998"/>
              </c:numCache>
            </c:numRef>
          </c:yVal>
          <c:smooth val="0"/>
        </c:ser>
        <c:axId val="37952393"/>
        <c:axId val="6027218"/>
      </c:scatterChart>
      <c:valAx>
        <c:axId val="3795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Axe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027218"/>
        <c:crosses val="autoZero"/>
        <c:crossBetween val="midCat"/>
        <c:dispUnits/>
      </c:valAx>
      <c:valAx>
        <c:axId val="602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Axe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7952393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"/>
          <c:w val="0.8532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orientation!$BD$2:$BD$65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orientation!$BE$2:$BE$65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4244963"/>
        <c:axId val="18442620"/>
      </c:scatterChart>
      <c:valAx>
        <c:axId val="5424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Axe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8442620"/>
        <c:crosses val="autoZero"/>
        <c:crossBetween val="midCat"/>
        <c:dispUnits/>
      </c:valAx>
      <c:valAx>
        <c:axId val="184426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4244963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0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chart" Target="/xl/charts/chart2.xml" /><Relationship Id="rId1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1028700</xdr:colOff>
      <xdr:row>3</xdr:row>
      <xdr:rowOff>95250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71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1028700</xdr:colOff>
      <xdr:row>3</xdr:row>
      <xdr:rowOff>133350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33</xdr:col>
      <xdr:colOff>95250</xdr:colOff>
      <xdr:row>33</xdr:row>
      <xdr:rowOff>9525</xdr:rowOff>
    </xdr:to>
    <xdr:graphicFrame>
      <xdr:nvGraphicFramePr>
        <xdr:cNvPr id="1" name="Chart 4"/>
        <xdr:cNvGraphicFramePr/>
      </xdr:nvGraphicFramePr>
      <xdr:xfrm>
        <a:off x="304800" y="1314450"/>
        <a:ext cx="54102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24</xdr:col>
      <xdr:colOff>123825</xdr:colOff>
      <xdr:row>51</xdr:row>
      <xdr:rowOff>123825</xdr:rowOff>
    </xdr:from>
    <xdr:to>
      <xdr:col>28</xdr:col>
      <xdr:colOff>66675</xdr:colOff>
      <xdr:row>56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84010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51</xdr:row>
      <xdr:rowOff>114300</xdr:rowOff>
    </xdr:from>
    <xdr:to>
      <xdr:col>33</xdr:col>
      <xdr:colOff>47625</xdr:colOff>
      <xdr:row>56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8391525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56</xdr:row>
      <xdr:rowOff>95250</xdr:rowOff>
    </xdr:from>
    <xdr:to>
      <xdr:col>32</xdr:col>
      <xdr:colOff>209550</xdr:colOff>
      <xdr:row>60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918210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56</xdr:row>
      <xdr:rowOff>76200</xdr:rowOff>
    </xdr:from>
    <xdr:to>
      <xdr:col>28</xdr:col>
      <xdr:colOff>47625</xdr:colOff>
      <xdr:row>60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33825" y="916305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50</xdr:row>
      <xdr:rowOff>104775</xdr:rowOff>
    </xdr:from>
    <xdr:to>
      <xdr:col>43</xdr:col>
      <xdr:colOff>47625</xdr:colOff>
      <xdr:row>56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8220075"/>
          <a:ext cx="81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57</xdr:row>
      <xdr:rowOff>28575</xdr:rowOff>
    </xdr:from>
    <xdr:to>
      <xdr:col>43</xdr:col>
      <xdr:colOff>123825</xdr:colOff>
      <xdr:row>61</xdr:row>
      <xdr:rowOff>85725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0" y="92773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28575</xdr:colOff>
      <xdr:row>56</xdr:row>
      <xdr:rowOff>76200</xdr:rowOff>
    </xdr:from>
    <xdr:to>
      <xdr:col>48</xdr:col>
      <xdr:colOff>76200</xdr:colOff>
      <xdr:row>61</xdr:row>
      <xdr:rowOff>66675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05725" y="916305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95250</xdr:colOff>
      <xdr:row>50</xdr:row>
      <xdr:rowOff>123825</xdr:rowOff>
    </xdr:from>
    <xdr:to>
      <xdr:col>49</xdr:col>
      <xdr:colOff>28575</xdr:colOff>
      <xdr:row>55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91425" y="8239125"/>
          <a:ext cx="1057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133350</xdr:colOff>
      <xdr:row>9</xdr:row>
      <xdr:rowOff>142875</xdr:rowOff>
    </xdr:from>
    <xdr:to>
      <xdr:col>47</xdr:col>
      <xdr:colOff>66675</xdr:colOff>
      <xdr:row>24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4829175" y="1619250"/>
          <a:ext cx="349567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31</xdr:row>
      <xdr:rowOff>104775</xdr:rowOff>
    </xdr:from>
    <xdr:to>
      <xdr:col>46</xdr:col>
      <xdr:colOff>104775</xdr:colOff>
      <xdr:row>31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4857750" y="5143500"/>
          <a:ext cx="3333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38100</xdr:colOff>
      <xdr:row>44</xdr:row>
      <xdr:rowOff>142875</xdr:rowOff>
    </xdr:from>
    <xdr:to>
      <xdr:col>41</xdr:col>
      <xdr:colOff>66675</xdr:colOff>
      <xdr:row>47</xdr:row>
      <xdr:rowOff>19050</xdr:rowOff>
    </xdr:to>
    <xdr:sp>
      <xdr:nvSpPr>
        <xdr:cNvPr id="12" name="Rectangle 19"/>
        <xdr:cNvSpPr>
          <a:spLocks/>
        </xdr:cNvSpPr>
      </xdr:nvSpPr>
      <xdr:spPr>
        <a:xfrm>
          <a:off x="6191250" y="7286625"/>
          <a:ext cx="9906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419100</xdr:colOff>
      <xdr:row>45</xdr:row>
      <xdr:rowOff>47625</xdr:rowOff>
    </xdr:from>
    <xdr:to>
      <xdr:col>54</xdr:col>
      <xdr:colOff>85725</xdr:colOff>
      <xdr:row>46</xdr:row>
      <xdr:rowOff>47625</xdr:rowOff>
    </xdr:to>
    <xdr:sp>
      <xdr:nvSpPr>
        <xdr:cNvPr id="13" name="Rectangle 20"/>
        <xdr:cNvSpPr>
          <a:spLocks/>
        </xdr:cNvSpPr>
      </xdr:nvSpPr>
      <xdr:spPr>
        <a:xfrm>
          <a:off x="9972675" y="7353300"/>
          <a:ext cx="1952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85725</xdr:colOff>
      <xdr:row>25</xdr:row>
      <xdr:rowOff>38100</xdr:rowOff>
    </xdr:from>
    <xdr:to>
      <xdr:col>50</xdr:col>
      <xdr:colOff>504825</xdr:colOff>
      <xdr:row>32</xdr:row>
      <xdr:rowOff>0</xdr:rowOff>
    </xdr:to>
    <xdr:graphicFrame>
      <xdr:nvGraphicFramePr>
        <xdr:cNvPr id="14" name="Chart 24"/>
        <xdr:cNvGraphicFramePr/>
      </xdr:nvGraphicFramePr>
      <xdr:xfrm>
        <a:off x="8172450" y="4105275"/>
        <a:ext cx="1123950" cy="1095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66675</xdr:colOff>
      <xdr:row>3</xdr:row>
      <xdr:rowOff>76200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tabSelected="1" workbookViewId="0" topLeftCell="A1">
      <selection activeCell="D13" sqref="D13"/>
    </sheetView>
  </sheetViews>
  <sheetFormatPr defaultColWidth="11.421875" defaultRowHeight="12.75" zeroHeight="1"/>
  <cols>
    <col min="1" max="1" width="11.7109375" style="76" customWidth="1"/>
    <col min="2" max="2" width="16.28125" style="76" customWidth="1"/>
    <col min="3" max="3" width="11.421875" style="76" customWidth="1"/>
    <col min="4" max="4" width="14.00390625" style="76" customWidth="1"/>
    <col min="5" max="5" width="15.28125" style="76" bestFit="1" customWidth="1"/>
    <col min="6" max="6" width="11.421875" style="76" customWidth="1"/>
    <col min="7" max="7" width="12.8515625" style="76" customWidth="1"/>
    <col min="8" max="8" width="8.00390625" style="76" customWidth="1"/>
    <col min="9" max="9" width="3.7109375" style="76" customWidth="1"/>
    <col min="10" max="11" width="4.140625" style="76" customWidth="1"/>
    <col min="12" max="255" width="3.7109375" style="76" hidden="1" customWidth="1"/>
    <col min="256" max="16384" width="1.1484375" style="76" hidden="1" customWidth="1"/>
  </cols>
  <sheetData>
    <row r="1" spans="1:11" s="33" customFormat="1" ht="25.5">
      <c r="A1" s="52"/>
      <c r="B1" s="53"/>
      <c r="C1" s="125" t="s">
        <v>138</v>
      </c>
      <c r="D1" s="126"/>
      <c r="E1" s="126"/>
      <c r="F1" s="127"/>
      <c r="G1" s="54" t="s">
        <v>0</v>
      </c>
      <c r="H1" s="54" t="s">
        <v>2</v>
      </c>
      <c r="I1" s="55"/>
      <c r="J1" s="55" t="s">
        <v>116</v>
      </c>
      <c r="K1" s="55"/>
    </row>
    <row r="2" spans="1:11" s="33" customFormat="1" ht="26.25" thickBot="1">
      <c r="A2" s="56"/>
      <c r="B2" s="57"/>
      <c r="C2" s="128"/>
      <c r="D2" s="129"/>
      <c r="E2" s="129"/>
      <c r="F2" s="99"/>
      <c r="G2" s="58" t="s">
        <v>1</v>
      </c>
      <c r="H2" s="59" t="s">
        <v>141</v>
      </c>
      <c r="I2" s="55"/>
      <c r="J2" s="67">
        <v>4060</v>
      </c>
      <c r="K2" s="55"/>
    </row>
    <row r="3" spans="1:11" s="33" customFormat="1" ht="12.75">
      <c r="A3" s="56"/>
      <c r="B3" s="57"/>
      <c r="C3" s="102" t="str">
        <f>IF(I4=1,"Thanks to completed quotation sheet, please fullfill other sheet if required","Please complete all cells")</f>
        <v>Please complete all cells</v>
      </c>
      <c r="D3" s="103"/>
      <c r="E3" s="103"/>
      <c r="F3" s="95"/>
      <c r="G3" s="59" t="s">
        <v>137</v>
      </c>
      <c r="H3" s="54" t="s">
        <v>3</v>
      </c>
      <c r="I3" s="55"/>
      <c r="J3" s="60">
        <v>4062</v>
      </c>
      <c r="K3" s="55" t="s">
        <v>109</v>
      </c>
    </row>
    <row r="4" spans="1:11" s="33" customFormat="1" ht="13.5" thickBot="1">
      <c r="A4" s="61"/>
      <c r="B4" s="62"/>
      <c r="C4" s="96"/>
      <c r="D4" s="97"/>
      <c r="E4" s="97"/>
      <c r="F4" s="98"/>
      <c r="G4" s="63">
        <v>39275</v>
      </c>
      <c r="H4" s="64">
        <v>1</v>
      </c>
      <c r="I4" s="55">
        <f>PRODUCT(I6:I34,I37:I61)</f>
        <v>0</v>
      </c>
      <c r="J4" s="67">
        <v>4071</v>
      </c>
      <c r="K4" s="55" t="s">
        <v>108</v>
      </c>
    </row>
    <row r="5" spans="1:11" s="33" customFormat="1" ht="12.75">
      <c r="A5" s="112" t="s">
        <v>148</v>
      </c>
      <c r="B5" s="113"/>
      <c r="C5" s="113"/>
      <c r="D5" s="113"/>
      <c r="E5" s="113"/>
      <c r="F5" s="113"/>
      <c r="G5" s="113"/>
      <c r="H5" s="113"/>
      <c r="I5" s="55"/>
      <c r="J5" s="67">
        <v>4072</v>
      </c>
      <c r="K5" s="55" t="s">
        <v>110</v>
      </c>
    </row>
    <row r="6" spans="1:11" s="33" customFormat="1" ht="12.75">
      <c r="A6" s="114"/>
      <c r="B6" s="114"/>
      <c r="C6" s="114"/>
      <c r="D6" s="114"/>
      <c r="E6" s="114"/>
      <c r="F6" s="114"/>
      <c r="G6" s="114"/>
      <c r="H6" s="114"/>
      <c r="I6" s="55"/>
      <c r="J6" s="67">
        <v>4075</v>
      </c>
      <c r="K6" s="55" t="s">
        <v>111</v>
      </c>
    </row>
    <row r="7" spans="1:11" s="33" customFormat="1" ht="12.75">
      <c r="A7" s="110" t="s">
        <v>12</v>
      </c>
      <c r="B7" s="110"/>
      <c r="C7" s="110"/>
      <c r="D7" s="100"/>
      <c r="E7" s="100"/>
      <c r="F7" s="100"/>
      <c r="G7" s="100"/>
      <c r="H7" s="100"/>
      <c r="I7" s="55">
        <f>IF(D7="",0,1)</f>
        <v>0</v>
      </c>
      <c r="J7" s="67">
        <v>4073</v>
      </c>
      <c r="K7" s="55" t="s">
        <v>112</v>
      </c>
    </row>
    <row r="8" spans="1:11" s="33" customFormat="1" ht="12.75">
      <c r="A8" s="106" t="s">
        <v>11</v>
      </c>
      <c r="B8" s="106"/>
      <c r="C8" s="115"/>
      <c r="D8" s="115"/>
      <c r="E8" s="115"/>
      <c r="F8" s="115"/>
      <c r="G8" s="115"/>
      <c r="H8" s="115"/>
      <c r="I8" s="55">
        <f>IF(C8="",0,1)</f>
        <v>0</v>
      </c>
      <c r="J8" s="67">
        <v>4080</v>
      </c>
      <c r="K8" s="55" t="s">
        <v>113</v>
      </c>
    </row>
    <row r="9" spans="1:11" s="33" customFormat="1" ht="12.75">
      <c r="A9" s="33" t="s">
        <v>4</v>
      </c>
      <c r="B9" s="101"/>
      <c r="C9" s="101"/>
      <c r="D9" s="101"/>
      <c r="E9" s="66" t="s">
        <v>5</v>
      </c>
      <c r="F9" s="80"/>
      <c r="G9" s="101"/>
      <c r="H9" s="101"/>
      <c r="I9" s="55"/>
      <c r="J9" s="67">
        <v>4081</v>
      </c>
      <c r="K9" s="55" t="s">
        <v>114</v>
      </c>
    </row>
    <row r="10" spans="1:11" s="33" customFormat="1" ht="15.75" customHeight="1">
      <c r="A10" s="66" t="s">
        <v>6</v>
      </c>
      <c r="B10" s="18"/>
      <c r="C10" s="33" t="s">
        <v>7</v>
      </c>
      <c r="D10" s="19"/>
      <c r="E10" s="33" t="s">
        <v>8</v>
      </c>
      <c r="F10" s="19"/>
      <c r="G10" s="33" t="s">
        <v>9</v>
      </c>
      <c r="H10" s="18"/>
      <c r="I10" s="55">
        <f>IF(B10="",0,1)*IF(H10="",0,1)</f>
        <v>0</v>
      </c>
      <c r="J10" s="67">
        <v>4083</v>
      </c>
      <c r="K10" s="55" t="s">
        <v>131</v>
      </c>
    </row>
    <row r="11" spans="1:11" s="33" customFormat="1" ht="15.75" customHeight="1">
      <c r="A11" s="66" t="s">
        <v>10</v>
      </c>
      <c r="B11" s="19"/>
      <c r="C11" s="33" t="s">
        <v>7</v>
      </c>
      <c r="D11" s="19"/>
      <c r="E11" s="33" t="s">
        <v>8</v>
      </c>
      <c r="F11" s="19"/>
      <c r="G11" s="33" t="s">
        <v>9</v>
      </c>
      <c r="H11" s="19"/>
      <c r="I11" s="55"/>
      <c r="J11" s="67" t="s">
        <v>115</v>
      </c>
      <c r="K11" s="55" t="s">
        <v>132</v>
      </c>
    </row>
    <row r="12" spans="1:11" s="33" customFormat="1" ht="15" customHeight="1">
      <c r="A12" s="33" t="s">
        <v>13</v>
      </c>
      <c r="B12" s="18"/>
      <c r="C12" s="106" t="s">
        <v>15</v>
      </c>
      <c r="D12" s="106"/>
      <c r="E12" s="106"/>
      <c r="F12" s="19"/>
      <c r="G12" s="33" t="s">
        <v>14</v>
      </c>
      <c r="H12" s="19"/>
      <c r="I12" s="55">
        <f>IF(B12="",0,1)</f>
        <v>0</v>
      </c>
      <c r="J12" s="67" t="s">
        <v>136</v>
      </c>
      <c r="K12" s="55" t="s">
        <v>133</v>
      </c>
    </row>
    <row r="13" spans="9:11" s="33" customFormat="1" ht="12.75">
      <c r="I13" s="55"/>
      <c r="J13" s="67"/>
      <c r="K13" s="55" t="s">
        <v>134</v>
      </c>
    </row>
    <row r="14" spans="1:11" s="33" customFormat="1" ht="12.75">
      <c r="A14" s="124" t="s">
        <v>149</v>
      </c>
      <c r="B14" s="114"/>
      <c r="C14" s="114"/>
      <c r="D14" s="114"/>
      <c r="E14" s="114"/>
      <c r="F14" s="114"/>
      <c r="G14" s="114"/>
      <c r="H14" s="114"/>
      <c r="I14" s="55"/>
      <c r="J14" s="67"/>
      <c r="K14" s="55" t="s">
        <v>135</v>
      </c>
    </row>
    <row r="15" spans="9:11" s="33" customFormat="1" ht="13.5" customHeight="1">
      <c r="I15" s="55"/>
      <c r="J15" s="67"/>
      <c r="K15" s="55" t="s">
        <v>115</v>
      </c>
    </row>
    <row r="16" spans="1:11" s="33" customFormat="1" ht="12.75">
      <c r="A16" s="110" t="s">
        <v>79</v>
      </c>
      <c r="B16" s="111"/>
      <c r="C16" s="33">
        <f>IF(PRODUCT(I17:I21)=1,"completed","")</f>
      </c>
      <c r="I16" s="55"/>
      <c r="J16" s="67"/>
      <c r="K16" s="55"/>
    </row>
    <row r="17" spans="1:11" s="33" customFormat="1" ht="12.75">
      <c r="A17" s="33" t="s">
        <v>16</v>
      </c>
      <c r="B17" s="115"/>
      <c r="C17" s="115"/>
      <c r="D17" s="106" t="s">
        <v>18</v>
      </c>
      <c r="E17" s="106"/>
      <c r="F17" s="115"/>
      <c r="G17" s="115"/>
      <c r="H17" s="115"/>
      <c r="I17" s="55">
        <f>IF(B17="",0,1)*IF(F17="",0,1)</f>
        <v>0</v>
      </c>
      <c r="J17" s="67"/>
      <c r="K17" s="55"/>
    </row>
    <row r="18" spans="1:11" s="33" customFormat="1" ht="16.5" customHeight="1">
      <c r="A18" s="33" t="s">
        <v>17</v>
      </c>
      <c r="B18" s="19"/>
      <c r="C18" s="19"/>
      <c r="D18" s="106" t="s">
        <v>17</v>
      </c>
      <c r="E18" s="106"/>
      <c r="F18" s="19"/>
      <c r="G18" s="19"/>
      <c r="H18" s="19"/>
      <c r="I18" s="55"/>
      <c r="J18" s="60"/>
      <c r="K18" s="55"/>
    </row>
    <row r="19" spans="1:11" s="33" customFormat="1" ht="12.75">
      <c r="A19" s="106" t="s">
        <v>22</v>
      </c>
      <c r="B19" s="106"/>
      <c r="C19" s="33" t="s">
        <v>19</v>
      </c>
      <c r="D19" s="18"/>
      <c r="E19" s="33" t="s">
        <v>20</v>
      </c>
      <c r="F19" s="18"/>
      <c r="G19" s="33" t="s">
        <v>21</v>
      </c>
      <c r="H19" s="18"/>
      <c r="I19" s="55">
        <f>IF(D19="",0,1)*IF(F19="",0,1)*IF(H19="",0,1)</f>
        <v>0</v>
      </c>
      <c r="J19" s="67"/>
      <c r="K19" s="55"/>
    </row>
    <row r="20" spans="3:11" s="33" customFormat="1" ht="12.75">
      <c r="C20" s="106" t="s">
        <v>23</v>
      </c>
      <c r="D20" s="111"/>
      <c r="E20" s="18"/>
      <c r="F20" s="33" t="s">
        <v>24</v>
      </c>
      <c r="G20" s="19"/>
      <c r="H20" s="19"/>
      <c r="I20" s="55">
        <f>IF(E20="",0,1)</f>
        <v>0</v>
      </c>
      <c r="J20" s="60"/>
      <c r="K20" s="55"/>
    </row>
    <row r="21" spans="1:11" s="33" customFormat="1" ht="12.75">
      <c r="A21" s="33" t="s">
        <v>59</v>
      </c>
      <c r="B21" s="18"/>
      <c r="I21" s="55">
        <f>IF(B21="",0,1)</f>
        <v>0</v>
      </c>
      <c r="J21" s="60"/>
      <c r="K21" s="55"/>
    </row>
    <row r="22" spans="1:11" s="33" customFormat="1" ht="12" customHeight="1">
      <c r="A22" s="65"/>
      <c r="I22" s="55"/>
      <c r="J22" s="60"/>
      <c r="K22" s="55"/>
    </row>
    <row r="23" spans="1:11" s="33" customFormat="1" ht="12.75">
      <c r="A23" s="69" t="s">
        <v>25</v>
      </c>
      <c r="C23" s="33">
        <f>IF(PRODUCT(I24:I30)=1,"completed","")</f>
      </c>
      <c r="I23" s="55"/>
      <c r="J23" s="60"/>
      <c r="K23" s="55"/>
    </row>
    <row r="24" spans="1:11" s="33" customFormat="1" ht="12.75">
      <c r="A24" s="106" t="s">
        <v>26</v>
      </c>
      <c r="B24" s="106"/>
      <c r="C24" s="115" t="s">
        <v>143</v>
      </c>
      <c r="D24" s="115"/>
      <c r="E24" s="115"/>
      <c r="F24" s="115"/>
      <c r="G24" s="106"/>
      <c r="H24" s="106"/>
      <c r="I24" s="55">
        <f>IF(C24="",0,1)</f>
        <v>1</v>
      </c>
      <c r="J24" s="60"/>
      <c r="K24" s="55"/>
    </row>
    <row r="25" spans="1:11" s="33" customFormat="1" ht="12.75">
      <c r="A25" s="106" t="s">
        <v>27</v>
      </c>
      <c r="B25" s="106"/>
      <c r="C25" s="18"/>
      <c r="D25" s="106" t="s">
        <v>28</v>
      </c>
      <c r="E25" s="106"/>
      <c r="F25" s="106"/>
      <c r="G25" s="18"/>
      <c r="I25" s="55">
        <f>IF(C25="",0,1)*IF(G25="",0,1)</f>
        <v>0</v>
      </c>
      <c r="J25" s="60"/>
      <c r="K25" s="55"/>
    </row>
    <row r="26" spans="1:11" s="33" customFormat="1" ht="12.75">
      <c r="A26" s="106" t="s">
        <v>29</v>
      </c>
      <c r="B26" s="106"/>
      <c r="C26" s="18">
        <v>1</v>
      </c>
      <c r="D26" s="33" t="s">
        <v>62</v>
      </c>
      <c r="E26" s="35" t="s">
        <v>117</v>
      </c>
      <c r="F26" s="18"/>
      <c r="G26" s="70" t="s">
        <v>30</v>
      </c>
      <c r="H26" s="18"/>
      <c r="I26" s="55">
        <f>IF(C26=1,1,IF(C26="",0,1)*IF(F26="",0,1)*IF(E26="",0,1)*IF(H26="",0,1))</f>
        <v>1</v>
      </c>
      <c r="J26" s="67"/>
      <c r="K26" s="55"/>
    </row>
    <row r="27" spans="1:11" s="33" customFormat="1" ht="12.75">
      <c r="A27" s="106" t="s">
        <v>31</v>
      </c>
      <c r="B27" s="106"/>
      <c r="C27" s="18"/>
      <c r="D27" s="35" t="s">
        <v>35</v>
      </c>
      <c r="E27" s="33" t="s">
        <v>32</v>
      </c>
      <c r="F27" s="18"/>
      <c r="G27" s="33" t="s">
        <v>130</v>
      </c>
      <c r="H27" s="19"/>
      <c r="I27" s="55">
        <f>IF(D27="",0,1)*IF(F27="",0,1)*IF(C27="",0,1)</f>
        <v>0</v>
      </c>
      <c r="J27" s="60"/>
      <c r="K27" s="55"/>
    </row>
    <row r="28" spans="1:11" s="33" customFormat="1" ht="12.75">
      <c r="A28" s="106" t="s">
        <v>78</v>
      </c>
      <c r="B28" s="106"/>
      <c r="C28" s="35"/>
      <c r="D28" s="134" t="s">
        <v>34</v>
      </c>
      <c r="E28" s="134"/>
      <c r="F28" s="35"/>
      <c r="G28" s="35" t="s">
        <v>35</v>
      </c>
      <c r="I28" s="55">
        <f>IF(F27="bumped gold",IF(C28="",0,1)*IF(F28="",0,1)*IF(G28="",0,1),IF(F27="bumped SnAg",IF(C28="",0,1)*IF(F28="",0,1)*IF(G28="",0,1),IF(F27="c4 type",IF(C28="",0,1)*IF(F28="",0,1)*IF(G28="",0,1),1)))</f>
        <v>1</v>
      </c>
      <c r="J28" s="60"/>
      <c r="K28" s="55"/>
    </row>
    <row r="29" spans="1:11" s="33" customFormat="1" ht="12.75" customHeight="1">
      <c r="A29" s="33" t="s">
        <v>33</v>
      </c>
      <c r="C29" s="18" t="s">
        <v>118</v>
      </c>
      <c r="D29" s="18"/>
      <c r="E29" s="18" t="s">
        <v>63</v>
      </c>
      <c r="F29" s="18"/>
      <c r="I29" s="55">
        <f>IF(C29="",0,1)*IF(F29="",0,1)*IF(E29="",0,1)*IF(D29="",0,1)</f>
        <v>0</v>
      </c>
      <c r="J29" s="67"/>
      <c r="K29" s="55"/>
    </row>
    <row r="30" spans="1:11" s="33" customFormat="1" ht="12.75">
      <c r="A30" s="106" t="s">
        <v>105</v>
      </c>
      <c r="B30" s="106"/>
      <c r="C30" s="71" t="s">
        <v>106</v>
      </c>
      <c r="D30" s="20" t="s">
        <v>119</v>
      </c>
      <c r="E30" s="33" t="s">
        <v>107</v>
      </c>
      <c r="F30" s="18" t="s">
        <v>120</v>
      </c>
      <c r="I30" s="55">
        <f>IF(D30="",0,1)*IF(F30="",0,1)</f>
        <v>1</v>
      </c>
      <c r="J30" s="60"/>
      <c r="K30" s="55"/>
    </row>
    <row r="31" spans="9:11" s="33" customFormat="1" ht="12.75">
      <c r="I31" s="55"/>
      <c r="J31" s="60"/>
      <c r="K31" s="55"/>
    </row>
    <row r="32" spans="1:11" s="33" customFormat="1" ht="12.75">
      <c r="A32" s="69" t="s">
        <v>44</v>
      </c>
      <c r="C32" s="33">
        <f>IF(PRODUCT(I33:I35,I37:I47)=1,"completed","")</f>
      </c>
      <c r="I32" s="55"/>
      <c r="J32" s="60"/>
      <c r="K32" s="55"/>
    </row>
    <row r="33" spans="1:11" s="33" customFormat="1" ht="12.75">
      <c r="A33" s="106" t="s">
        <v>36</v>
      </c>
      <c r="B33" s="106"/>
      <c r="C33" s="115" t="s">
        <v>150</v>
      </c>
      <c r="D33" s="115"/>
      <c r="E33" s="115"/>
      <c r="F33" s="115"/>
      <c r="I33" s="55">
        <f>IF(C33="",0,1)</f>
        <v>1</v>
      </c>
      <c r="J33" s="67"/>
      <c r="K33" s="55"/>
    </row>
    <row r="34" spans="1:11" s="33" customFormat="1" ht="12.75">
      <c r="A34" s="106" t="s">
        <v>38</v>
      </c>
      <c r="B34" s="106"/>
      <c r="C34" s="18" t="s">
        <v>151</v>
      </c>
      <c r="D34" s="33" t="s">
        <v>39</v>
      </c>
      <c r="E34" s="115" t="s">
        <v>126</v>
      </c>
      <c r="F34" s="115"/>
      <c r="G34" s="80"/>
      <c r="I34" s="55">
        <f>IF(C34="",0,1)*IF(E34="",0,1)</f>
        <v>1</v>
      </c>
      <c r="J34" s="60"/>
      <c r="K34" s="55"/>
    </row>
    <row r="35" spans="1:11" s="33" customFormat="1" ht="12.75">
      <c r="A35" s="65" t="s">
        <v>127</v>
      </c>
      <c r="B35" s="65"/>
      <c r="C35" s="123"/>
      <c r="D35" s="123"/>
      <c r="I35" s="55">
        <f>IF(C35="",0,1)</f>
        <v>0</v>
      </c>
      <c r="J35" s="60"/>
      <c r="K35" s="55"/>
    </row>
    <row r="36" spans="1:11" s="33" customFormat="1" ht="12.75">
      <c r="A36" s="130" t="s">
        <v>40</v>
      </c>
      <c r="B36" s="131"/>
      <c r="C36" s="131"/>
      <c r="D36" s="88"/>
      <c r="E36" s="132" t="s">
        <v>154</v>
      </c>
      <c r="F36" s="133"/>
      <c r="G36" s="72"/>
      <c r="H36" s="73"/>
      <c r="I36" s="55">
        <f>IF(C34="Mesatronic",IF(E34="standard generic board",1,0),0)</f>
        <v>0</v>
      </c>
      <c r="J36" s="60"/>
      <c r="K36" s="55"/>
    </row>
    <row r="37" spans="1:11" s="33" customFormat="1" ht="12.75">
      <c r="A37" s="120" t="s">
        <v>41</v>
      </c>
      <c r="B37" s="116"/>
      <c r="C37" s="89" t="s">
        <v>142</v>
      </c>
      <c r="D37" s="90"/>
      <c r="E37" s="74" t="s">
        <v>49</v>
      </c>
      <c r="F37" s="121" t="s">
        <v>152</v>
      </c>
      <c r="G37" s="121"/>
      <c r="H37" s="122"/>
      <c r="I37" s="55">
        <f>IF($I$36=1,IF(F37="",0,1),IF(C37="",0,1))</f>
        <v>1</v>
      </c>
      <c r="J37" s="60"/>
      <c r="K37" s="55"/>
    </row>
    <row r="38" spans="1:11" s="33" customFormat="1" ht="12.75">
      <c r="A38" s="91"/>
      <c r="B38" s="89"/>
      <c r="C38" s="89"/>
      <c r="D38" s="90"/>
      <c r="E38" s="81"/>
      <c r="F38" s="82"/>
      <c r="G38" s="82"/>
      <c r="H38" s="83"/>
      <c r="I38" s="55">
        <f>IF($I$36=0,IF(A38="",0,1)*IF(C38="",0,1)*IF(B38="",0,1)*IF(D38="",0,1),"")</f>
        <v>0</v>
      </c>
      <c r="J38" s="60"/>
      <c r="K38" s="55"/>
    </row>
    <row r="39" spans="1:11" s="33" customFormat="1" ht="12.75">
      <c r="A39" s="91" t="s">
        <v>42</v>
      </c>
      <c r="B39" s="89"/>
      <c r="C39" s="89"/>
      <c r="D39" s="90"/>
      <c r="E39" s="81"/>
      <c r="F39" s="82"/>
      <c r="G39" s="82"/>
      <c r="H39" s="83"/>
      <c r="I39" s="55">
        <f>IF($I$36=0,IF(C39="",0,1)*IF(B39="",0,1),"")</f>
        <v>0</v>
      </c>
      <c r="J39" s="60"/>
      <c r="K39" s="55"/>
    </row>
    <row r="40" spans="1:11" s="33" customFormat="1" ht="12.75" customHeight="1">
      <c r="A40" s="120" t="s">
        <v>43</v>
      </c>
      <c r="B40" s="116"/>
      <c r="C40" s="89"/>
      <c r="D40" s="90"/>
      <c r="E40" s="81"/>
      <c r="F40" s="82"/>
      <c r="G40" s="82"/>
      <c r="H40" s="83"/>
      <c r="I40" s="55">
        <f>IF($I$36=0,IF(C40="",0,1),"")</f>
        <v>0</v>
      </c>
      <c r="J40" s="60"/>
      <c r="K40" s="55"/>
    </row>
    <row r="41" spans="1:11" s="33" customFormat="1" ht="11.25" customHeight="1">
      <c r="A41" s="120" t="s">
        <v>45</v>
      </c>
      <c r="B41" s="116"/>
      <c r="C41" s="116"/>
      <c r="D41" s="117"/>
      <c r="E41" s="81"/>
      <c r="F41" s="82"/>
      <c r="G41" s="82"/>
      <c r="H41" s="83"/>
      <c r="I41" s="55">
        <f>IF($I$36=0,IF(C41="",0,1),"")</f>
        <v>0</v>
      </c>
      <c r="J41" s="60"/>
      <c r="K41" s="55"/>
    </row>
    <row r="42" spans="1:11" s="33" customFormat="1" ht="11.25" customHeight="1">
      <c r="A42" s="92" t="s">
        <v>46</v>
      </c>
      <c r="B42" s="118"/>
      <c r="C42" s="118"/>
      <c r="D42" s="119"/>
      <c r="E42" s="84"/>
      <c r="F42" s="85"/>
      <c r="G42" s="85"/>
      <c r="H42" s="86"/>
      <c r="I42" s="55"/>
      <c r="J42" s="60"/>
      <c r="K42" s="55"/>
    </row>
    <row r="43" spans="1:11" s="33" customFormat="1" ht="12.75">
      <c r="A43" s="33" t="s">
        <v>50</v>
      </c>
      <c r="B43" s="18" t="s">
        <v>128</v>
      </c>
      <c r="C43" s="33" t="s">
        <v>51</v>
      </c>
      <c r="E43" s="19"/>
      <c r="I43" s="55">
        <f>IF(B43="",0,1)</f>
        <v>1</v>
      </c>
      <c r="J43" s="60"/>
      <c r="K43" s="55"/>
    </row>
    <row r="44" spans="9:11" s="33" customFormat="1" ht="12.75">
      <c r="I44" s="55"/>
      <c r="J44" s="67"/>
      <c r="K44" s="55"/>
    </row>
    <row r="45" spans="1:11" s="33" customFormat="1" ht="12.75">
      <c r="A45" s="106" t="s">
        <v>47</v>
      </c>
      <c r="B45" s="106"/>
      <c r="I45" s="55"/>
      <c r="J45" s="67"/>
      <c r="K45" s="55"/>
    </row>
    <row r="46" spans="1:11" s="33" customFormat="1" ht="12.75">
      <c r="A46" s="33" t="s">
        <v>88</v>
      </c>
      <c r="B46" s="18">
        <v>0</v>
      </c>
      <c r="C46" s="33" t="s">
        <v>48</v>
      </c>
      <c r="D46" s="18"/>
      <c r="I46" s="55">
        <f>IF(B46=0,1,IF(D46="",0,1)*IF(B46="",0,1))</f>
        <v>1</v>
      </c>
      <c r="J46" s="67"/>
      <c r="K46" s="55"/>
    </row>
    <row r="47" spans="9:11" s="33" customFormat="1" ht="12.75">
      <c r="I47" s="55"/>
      <c r="J47" s="60"/>
      <c r="K47" s="55"/>
    </row>
    <row r="48" spans="1:11" s="33" customFormat="1" ht="12.75">
      <c r="A48" s="69" t="s">
        <v>52</v>
      </c>
      <c r="C48" s="33" t="str">
        <f>IF(PRODUCT(I49:I50)=1,"completed","")</f>
        <v>completed</v>
      </c>
      <c r="I48" s="55"/>
      <c r="J48" s="60"/>
      <c r="K48" s="55"/>
    </row>
    <row r="49" spans="1:11" s="33" customFormat="1" ht="14.25" customHeight="1">
      <c r="A49" s="106" t="s">
        <v>53</v>
      </c>
      <c r="B49" s="106"/>
      <c r="C49" s="115" t="s">
        <v>152</v>
      </c>
      <c r="D49" s="115"/>
      <c r="E49" s="68"/>
      <c r="I49" s="55">
        <f>IF(C49="",0,1)</f>
        <v>1</v>
      </c>
      <c r="J49" s="60"/>
      <c r="K49" s="55"/>
    </row>
    <row r="50" spans="1:11" s="33" customFormat="1" ht="12.75">
      <c r="A50" s="106" t="s">
        <v>122</v>
      </c>
      <c r="B50" s="106"/>
      <c r="C50" s="18" t="s">
        <v>124</v>
      </c>
      <c r="D50" s="19"/>
      <c r="F50" s="71" t="s">
        <v>123</v>
      </c>
      <c r="G50" s="18" t="s">
        <v>124</v>
      </c>
      <c r="H50" s="19"/>
      <c r="I50" s="55">
        <f>IF(C50="",0,1)*IF(G50="",0,1)</f>
        <v>1</v>
      </c>
      <c r="J50" s="60"/>
      <c r="K50" s="55"/>
    </row>
    <row r="51" spans="9:11" s="33" customFormat="1" ht="12.75">
      <c r="I51" s="55"/>
      <c r="J51" s="60"/>
      <c r="K51" s="55"/>
    </row>
    <row r="52" spans="1:11" s="33" customFormat="1" ht="12.75">
      <c r="A52" s="69" t="s">
        <v>99</v>
      </c>
      <c r="C52" s="33" t="str">
        <f>IF(PRODUCT(I53:I57)=1,"completed","")</f>
        <v>completed</v>
      </c>
      <c r="I52" s="55"/>
      <c r="J52" s="60"/>
      <c r="K52" s="55"/>
    </row>
    <row r="53" spans="1:11" s="33" customFormat="1" ht="12.75">
      <c r="A53" s="75"/>
      <c r="I53" s="55"/>
      <c r="J53" s="67"/>
      <c r="K53" s="55"/>
    </row>
    <row r="54" spans="1:11" s="33" customFormat="1" ht="12.75">
      <c r="A54" s="33" t="s">
        <v>100</v>
      </c>
      <c r="C54" s="18" t="s">
        <v>128</v>
      </c>
      <c r="I54" s="55">
        <f>IF(C54="",0,1)</f>
        <v>1</v>
      </c>
      <c r="J54" s="60"/>
      <c r="K54" s="55"/>
    </row>
    <row r="55" spans="1:11" s="33" customFormat="1" ht="12.75">
      <c r="A55" s="33" t="s">
        <v>101</v>
      </c>
      <c r="C55" s="18"/>
      <c r="I55" s="55">
        <f>IF($C$54="No",1,IF(C55="",0,1))</f>
        <v>1</v>
      </c>
      <c r="J55" s="60"/>
      <c r="K55" s="55"/>
    </row>
    <row r="56" spans="1:11" s="33" customFormat="1" ht="12.75">
      <c r="A56" s="107" t="s">
        <v>153</v>
      </c>
      <c r="B56" s="107"/>
      <c r="C56" s="107"/>
      <c r="D56" s="107"/>
      <c r="E56" s="107"/>
      <c r="F56" s="108"/>
      <c r="G56" s="109"/>
      <c r="H56" s="109"/>
      <c r="I56" s="55">
        <f>IF($C$54="No",1,IF(F56="",0,1))</f>
        <v>1</v>
      </c>
      <c r="J56" s="60"/>
      <c r="K56" s="55"/>
    </row>
    <row r="57" spans="1:11" s="33" customFormat="1" ht="12.75">
      <c r="A57" s="107"/>
      <c r="B57" s="107"/>
      <c r="C57" s="107"/>
      <c r="D57" s="107"/>
      <c r="E57" s="107"/>
      <c r="F57" s="109"/>
      <c r="G57" s="109"/>
      <c r="H57" s="109"/>
      <c r="I57" s="55"/>
      <c r="J57" s="60"/>
      <c r="K57" s="55"/>
    </row>
    <row r="58" spans="1:11" s="33" customFormat="1" ht="12.75">
      <c r="A58" s="33" t="s">
        <v>102</v>
      </c>
      <c r="C58" s="104"/>
      <c r="D58" s="104"/>
      <c r="E58" s="80"/>
      <c r="F58" s="104"/>
      <c r="G58" s="104"/>
      <c r="I58" s="55"/>
      <c r="J58" s="60"/>
      <c r="K58" s="55"/>
    </row>
    <row r="59" spans="3:11" s="33" customFormat="1" ht="12.75">
      <c r="C59" s="104"/>
      <c r="D59" s="104"/>
      <c r="E59" s="80"/>
      <c r="F59" s="104"/>
      <c r="G59" s="104"/>
      <c r="I59" s="55"/>
      <c r="J59" s="60"/>
      <c r="K59" s="55"/>
    </row>
    <row r="60" spans="3:11" s="33" customFormat="1" ht="12.75">
      <c r="C60" s="104"/>
      <c r="D60" s="104"/>
      <c r="E60" s="80"/>
      <c r="F60" s="104"/>
      <c r="G60" s="104"/>
      <c r="I60" s="55"/>
      <c r="J60" s="60"/>
      <c r="K60" s="55"/>
    </row>
    <row r="61" spans="3:11" s="33" customFormat="1" ht="12.75">
      <c r="C61" s="104"/>
      <c r="D61" s="104"/>
      <c r="E61" s="80"/>
      <c r="F61" s="104"/>
      <c r="G61" s="104"/>
      <c r="I61" s="55"/>
      <c r="J61" s="60"/>
      <c r="K61" s="55"/>
    </row>
    <row r="62" spans="3:11" s="33" customFormat="1" ht="12.75">
      <c r="C62" s="80"/>
      <c r="D62" s="80"/>
      <c r="E62" s="80"/>
      <c r="F62" s="80"/>
      <c r="G62" s="80"/>
      <c r="I62" s="55"/>
      <c r="J62" s="60"/>
      <c r="K62" s="55"/>
    </row>
    <row r="63" spans="1:11" s="33" customFormat="1" ht="12.75" customHeight="1">
      <c r="A63" s="110" t="s">
        <v>103</v>
      </c>
      <c r="B63" s="111"/>
      <c r="I63" s="55"/>
      <c r="J63" s="60"/>
      <c r="K63" s="55"/>
    </row>
    <row r="64" spans="1:11" s="33" customFormat="1" ht="14.25" customHeight="1">
      <c r="A64" s="80"/>
      <c r="B64" s="80"/>
      <c r="C64" s="80"/>
      <c r="D64" s="80"/>
      <c r="E64" s="80"/>
      <c r="F64" s="80"/>
      <c r="G64" s="80"/>
      <c r="H64" s="80"/>
      <c r="I64" s="55"/>
      <c r="J64" s="60"/>
      <c r="K64" s="55"/>
    </row>
    <row r="65" spans="1:11" s="33" customFormat="1" ht="12.75">
      <c r="A65" s="104"/>
      <c r="B65" s="104"/>
      <c r="C65" s="105"/>
      <c r="D65" s="105"/>
      <c r="E65" s="105"/>
      <c r="F65" s="105"/>
      <c r="G65" s="105"/>
      <c r="H65" s="105"/>
      <c r="I65" s="55"/>
      <c r="J65" s="60"/>
      <c r="K65" s="55"/>
    </row>
    <row r="66" spans="1:11" s="33" customFormat="1" ht="12.75">
      <c r="A66" s="104"/>
      <c r="B66" s="104"/>
      <c r="C66" s="105"/>
      <c r="D66" s="105"/>
      <c r="E66" s="105"/>
      <c r="F66" s="105"/>
      <c r="G66" s="105"/>
      <c r="H66" s="105"/>
      <c r="I66" s="55"/>
      <c r="J66" s="60"/>
      <c r="K66" s="55"/>
    </row>
    <row r="67" spans="1:11" s="33" customFormat="1" ht="12.75">
      <c r="A67" s="104"/>
      <c r="B67" s="104"/>
      <c r="C67" s="105"/>
      <c r="D67" s="105"/>
      <c r="E67" s="105"/>
      <c r="F67" s="105"/>
      <c r="G67" s="105"/>
      <c r="H67" s="105"/>
      <c r="I67" s="55"/>
      <c r="J67" s="67"/>
      <c r="K67" s="55"/>
    </row>
    <row r="68" spans="1:11" s="33" customFormat="1" ht="12.75">
      <c r="A68" s="104"/>
      <c r="B68" s="104"/>
      <c r="C68" s="105"/>
      <c r="D68" s="105"/>
      <c r="E68" s="105"/>
      <c r="F68" s="105"/>
      <c r="G68" s="105"/>
      <c r="H68" s="105"/>
      <c r="I68" s="55"/>
      <c r="J68" s="67"/>
      <c r="K68" s="55"/>
    </row>
    <row r="69" spans="1:11" s="33" customFormat="1" ht="12.75">
      <c r="A69" s="104"/>
      <c r="B69" s="104"/>
      <c r="C69" s="105"/>
      <c r="D69" s="105"/>
      <c r="E69" s="105"/>
      <c r="F69" s="105"/>
      <c r="G69" s="105"/>
      <c r="H69" s="105"/>
      <c r="I69" s="55"/>
      <c r="J69" s="60"/>
      <c r="K69" s="55"/>
    </row>
    <row r="70" spans="1:11" s="33" customFormat="1" ht="12.75">
      <c r="A70" s="104"/>
      <c r="B70" s="104"/>
      <c r="C70" s="105"/>
      <c r="D70" s="105"/>
      <c r="E70" s="105"/>
      <c r="F70" s="105"/>
      <c r="G70" s="105"/>
      <c r="H70" s="105"/>
      <c r="I70" s="55"/>
      <c r="J70" s="60"/>
      <c r="K70" s="55"/>
    </row>
    <row r="71" spans="1:11" s="33" customFormat="1" ht="12.75">
      <c r="A71" s="104"/>
      <c r="B71" s="104"/>
      <c r="C71" s="105"/>
      <c r="D71" s="105"/>
      <c r="E71" s="105"/>
      <c r="F71" s="105"/>
      <c r="G71" s="105"/>
      <c r="H71" s="105"/>
      <c r="I71" s="55"/>
      <c r="J71" s="60"/>
      <c r="K71" s="55"/>
    </row>
    <row r="72" spans="1:11" s="33" customFormat="1" ht="12.75">
      <c r="A72" s="104"/>
      <c r="B72" s="104"/>
      <c r="C72" s="105"/>
      <c r="D72" s="105"/>
      <c r="E72" s="105"/>
      <c r="F72" s="105"/>
      <c r="G72" s="105"/>
      <c r="H72" s="105"/>
      <c r="I72" s="55"/>
      <c r="J72" s="60"/>
      <c r="K72" s="55"/>
    </row>
    <row r="73" spans="1:11" s="33" customFormat="1" ht="12.75">
      <c r="A73" s="80"/>
      <c r="B73" s="80"/>
      <c r="C73" s="80"/>
      <c r="D73" s="80"/>
      <c r="E73" s="80"/>
      <c r="F73" s="80"/>
      <c r="G73" s="80"/>
      <c r="H73" s="80"/>
      <c r="I73" s="55"/>
      <c r="J73" s="60"/>
      <c r="K73" s="55"/>
    </row>
    <row r="74" spans="9:11" s="33" customFormat="1" ht="12.75">
      <c r="I74" s="55"/>
      <c r="J74" s="60"/>
      <c r="K74" s="55"/>
    </row>
    <row r="75" spans="9:11" ht="12.75">
      <c r="I75" s="87"/>
      <c r="J75" s="60"/>
      <c r="K75" s="87"/>
    </row>
    <row r="76" spans="9:11" ht="12.75">
      <c r="I76" s="87"/>
      <c r="J76" s="87"/>
      <c r="K76" s="87"/>
    </row>
    <row r="77" spans="9:10" ht="12.75">
      <c r="I77" s="87"/>
      <c r="J77" s="87"/>
    </row>
    <row r="78" ht="12.75"/>
    <row r="79" ht="12.75">
      <c r="J79" s="77"/>
    </row>
    <row r="80" ht="12.75">
      <c r="J80" s="77"/>
    </row>
    <row r="81" ht="12.75">
      <c r="J81" s="77"/>
    </row>
    <row r="82" ht="12.75">
      <c r="J82" s="77"/>
    </row>
    <row r="83" ht="12.75">
      <c r="J83" s="78"/>
    </row>
    <row r="84" ht="12.75">
      <c r="J84" s="77"/>
    </row>
    <row r="85" ht="12.75">
      <c r="J85" s="78"/>
    </row>
    <row r="86" ht="12.75">
      <c r="J86" s="77"/>
    </row>
    <row r="87" ht="12.75">
      <c r="J87" s="78"/>
    </row>
    <row r="88" ht="12.75">
      <c r="J88" s="77"/>
    </row>
    <row r="89" ht="12.75">
      <c r="J89" s="77"/>
    </row>
    <row r="90" ht="12.75">
      <c r="J90" s="77"/>
    </row>
    <row r="91" ht="12.75">
      <c r="J91" s="77"/>
    </row>
    <row r="92" ht="12.75">
      <c r="J92" s="77"/>
    </row>
    <row r="93" ht="12.75">
      <c r="J93" s="77"/>
    </row>
    <row r="94" ht="12.75">
      <c r="J94" s="77"/>
    </row>
    <row r="95" ht="12.75">
      <c r="J95" s="77"/>
    </row>
    <row r="96" ht="12.75">
      <c r="J96" s="77"/>
    </row>
    <row r="97" ht="12.75">
      <c r="J97" s="77"/>
    </row>
    <row r="98" ht="12.75">
      <c r="J98" s="77" t="s">
        <v>115</v>
      </c>
    </row>
    <row r="99" ht="12.75">
      <c r="J99" s="77" t="s">
        <v>136</v>
      </c>
    </row>
    <row r="100" ht="12.75">
      <c r="J100" s="79"/>
    </row>
    <row r="101" ht="12.75">
      <c r="J101" s="79"/>
    </row>
    <row r="102" ht="12.75">
      <c r="J102" s="79"/>
    </row>
    <row r="103" ht="12.75">
      <c r="J103" s="79"/>
    </row>
    <row r="104" ht="12.75">
      <c r="J104" s="79"/>
    </row>
    <row r="105" ht="12.75">
      <c r="J105" s="79"/>
    </row>
    <row r="106" ht="12.75">
      <c r="J106" s="79"/>
    </row>
    <row r="107" ht="12.75">
      <c r="J107" s="79"/>
    </row>
    <row r="108" ht="12.75">
      <c r="J108" s="79"/>
    </row>
    <row r="109" ht="12.75">
      <c r="J109" s="79"/>
    </row>
    <row r="110" ht="12.75">
      <c r="J110" s="79"/>
    </row>
    <row r="111" ht="12.75">
      <c r="J111" s="79"/>
    </row>
    <row r="112" ht="12.75">
      <c r="J112" s="79"/>
    </row>
    <row r="113" ht="12.75">
      <c r="J113" s="79"/>
    </row>
    <row r="114" ht="12.75">
      <c r="J114" s="79"/>
    </row>
    <row r="115" ht="12.75">
      <c r="J115" s="79"/>
    </row>
    <row r="116" ht="12.75">
      <c r="J116" s="79"/>
    </row>
    <row r="117" ht="12.75">
      <c r="J117" s="79"/>
    </row>
    <row r="118" ht="12.75">
      <c r="J118" s="79"/>
    </row>
    <row r="119" ht="12.75">
      <c r="J119" s="79"/>
    </row>
    <row r="120" ht="12.75">
      <c r="J120" s="79"/>
    </row>
    <row r="121" ht="12.75">
      <c r="J121" s="79"/>
    </row>
    <row r="122" ht="12.75">
      <c r="J122" s="79"/>
    </row>
    <row r="123" ht="12.75">
      <c r="J123" s="79"/>
    </row>
    <row r="124" ht="12.75">
      <c r="J124" s="79"/>
    </row>
    <row r="125" ht="12.75">
      <c r="J125" s="79"/>
    </row>
    <row r="126" ht="12.75">
      <c r="J126" s="79"/>
    </row>
    <row r="127" ht="12.75">
      <c r="J127" s="79"/>
    </row>
    <row r="128" ht="12.75">
      <c r="J128" s="79"/>
    </row>
    <row r="129" ht="12.75">
      <c r="J129" s="79"/>
    </row>
    <row r="130" ht="12.75">
      <c r="J130" s="79"/>
    </row>
    <row r="131" ht="12.75">
      <c r="J131" s="79"/>
    </row>
    <row r="132" ht="12.75">
      <c r="J132" s="79"/>
    </row>
    <row r="133" ht="12.75">
      <c r="J133" s="79"/>
    </row>
    <row r="134" ht="12.75">
      <c r="J134" s="79"/>
    </row>
    <row r="135" ht="12.75">
      <c r="J135" s="79"/>
    </row>
    <row r="136" ht="12.75">
      <c r="J136" s="79"/>
    </row>
    <row r="137" ht="12.75">
      <c r="J137" s="79"/>
    </row>
    <row r="138" ht="12.75">
      <c r="J138" s="79"/>
    </row>
    <row r="139" ht="12.75">
      <c r="J139" s="79"/>
    </row>
    <row r="140" ht="12.75">
      <c r="J140" s="79"/>
    </row>
    <row r="141" ht="12.75">
      <c r="J141" s="79"/>
    </row>
    <row r="142" ht="12.75">
      <c r="J142" s="79"/>
    </row>
    <row r="143" ht="12.75">
      <c r="J143" s="79"/>
    </row>
    <row r="144" ht="12.75">
      <c r="J144" s="79"/>
    </row>
    <row r="145" ht="12.75">
      <c r="J145" s="79"/>
    </row>
    <row r="146" ht="12.75">
      <c r="J146" s="79"/>
    </row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 hidden="1"/>
    <row r="232" ht="12.75" hidden="1"/>
    <row r="233" ht="12.75" hidden="1"/>
    <row r="234" ht="12.75" hidden="1"/>
  </sheetData>
  <sheetProtection password="CC92" sheet="1" objects="1" scenarios="1" formatCells="0" formatColumns="0"/>
  <mergeCells count="64">
    <mergeCell ref="A30:B30"/>
    <mergeCell ref="A16:B16"/>
    <mergeCell ref="A36:C36"/>
    <mergeCell ref="E36:F36"/>
    <mergeCell ref="D28:E28"/>
    <mergeCell ref="A34:B34"/>
    <mergeCell ref="A25:B25"/>
    <mergeCell ref="D25:F25"/>
    <mergeCell ref="A26:B26"/>
    <mergeCell ref="A27:B27"/>
    <mergeCell ref="C1:F2"/>
    <mergeCell ref="D7:H7"/>
    <mergeCell ref="G9:H9"/>
    <mergeCell ref="C8:H8"/>
    <mergeCell ref="B9:D9"/>
    <mergeCell ref="A8:B8"/>
    <mergeCell ref="A7:C7"/>
    <mergeCell ref="C3:F4"/>
    <mergeCell ref="C12:E12"/>
    <mergeCell ref="A14:H14"/>
    <mergeCell ref="D17:E17"/>
    <mergeCell ref="B17:C17"/>
    <mergeCell ref="F17:H17"/>
    <mergeCell ref="A37:B37"/>
    <mergeCell ref="A40:B40"/>
    <mergeCell ref="E34:F34"/>
    <mergeCell ref="F37:H37"/>
    <mergeCell ref="C35:D35"/>
    <mergeCell ref="F59:G59"/>
    <mergeCell ref="F60:G60"/>
    <mergeCell ref="C41:D41"/>
    <mergeCell ref="B42:D42"/>
    <mergeCell ref="A45:B45"/>
    <mergeCell ref="C49:D49"/>
    <mergeCell ref="C58:D58"/>
    <mergeCell ref="F58:G58"/>
    <mergeCell ref="A41:B41"/>
    <mergeCell ref="A50:B50"/>
    <mergeCell ref="A28:B28"/>
    <mergeCell ref="A33:B33"/>
    <mergeCell ref="A5:H6"/>
    <mergeCell ref="G24:H24"/>
    <mergeCell ref="C20:D20"/>
    <mergeCell ref="A24:B24"/>
    <mergeCell ref="A19:B19"/>
    <mergeCell ref="C24:F24"/>
    <mergeCell ref="D18:E18"/>
    <mergeCell ref="C33:F33"/>
    <mergeCell ref="F61:G61"/>
    <mergeCell ref="A66:H66"/>
    <mergeCell ref="A49:B49"/>
    <mergeCell ref="A56:E57"/>
    <mergeCell ref="F56:H57"/>
    <mergeCell ref="A63:B63"/>
    <mergeCell ref="A65:H65"/>
    <mergeCell ref="C59:D59"/>
    <mergeCell ref="C60:D60"/>
    <mergeCell ref="C61:D61"/>
    <mergeCell ref="A71:H71"/>
    <mergeCell ref="A72:H72"/>
    <mergeCell ref="A67:H67"/>
    <mergeCell ref="A68:H68"/>
    <mergeCell ref="A69:H69"/>
    <mergeCell ref="A70:H70"/>
  </mergeCells>
  <conditionalFormatting sqref="C23 C32 C48 C52 C16">
    <cfRule type="cellIs" priority="1" dxfId="0" operator="equal" stopIfTrue="1">
      <formula>"completed"</formula>
    </cfRule>
  </conditionalFormatting>
  <conditionalFormatting sqref="C3:F4">
    <cfRule type="cellIs" priority="2" dxfId="0" operator="notEqual" stopIfTrue="1">
      <formula>"Please complete all cells"</formula>
    </cfRule>
    <cfRule type="cellIs" priority="3" dxfId="1" operator="equal" stopIfTrue="1">
      <formula>"Please complete all cells"</formula>
    </cfRule>
  </conditionalFormatting>
  <dataValidations count="27">
    <dataValidation type="list" allowBlank="1" showInputMessage="1" showErrorMessage="1" sqref="C54:C55 B43">
      <formula1>"Yes,No"</formula1>
    </dataValidation>
    <dataValidation type="list" allowBlank="1" showInputMessage="1" showErrorMessage="1" sqref="B46">
      <formula1>"0,1,2,3"</formula1>
    </dataValidation>
    <dataValidation type="list" allowBlank="1" showInputMessage="1" showErrorMessage="1" sqref="D46">
      <formula1>"2 wires, 2 wires isolated, 3 wires isolated"</formula1>
    </dataValidation>
    <dataValidation type="list" allowBlank="1" showInputMessage="1" showErrorMessage="1" sqref="C37 C39">
      <formula1>"mm,mils,inch"</formula1>
    </dataValidation>
    <dataValidation type="list" allowBlank="1" showInputMessage="1" showErrorMessage="1" sqref="G28:G29 D27">
      <formula1>"µm,mils"</formula1>
    </dataValidation>
    <dataValidation type="list" allowBlank="1" showInputMessage="1" showErrorMessage="1" sqref="A38 C29">
      <formula1>"Diameter, X"</formula1>
    </dataValidation>
    <dataValidation type="list" allowBlank="1" showInputMessage="1" showErrorMessage="1" sqref="C38 E29">
      <formula1>"Y, "</formula1>
    </dataValidation>
    <dataValidation type="list" allowBlank="1" showInputMessage="1" showErrorMessage="1" sqref="C24:F24">
      <formula1>"Fullfill of the ""xy &amp; pin list"" sheet of the excel document,File ( please precise its name), Mask layout, wafer ( precise wafer ID), Paper sheet documentation"</formula1>
    </dataValidation>
    <dataValidation type="list" allowBlank="1" showInputMessage="1" showErrorMessage="1" sqref="E26">
      <formula1>"X x Y (µm),X x Y (mils)"</formula1>
    </dataValidation>
    <dataValidation type="list" allowBlank="1" showInputMessage="1" showErrorMessage="1" sqref="F27">
      <formula1>"Aluminum,copper,gold,bumped gold,bumped SnAg,C4 type,tungsten,polysilicon, Other (precise)"</formula1>
    </dataValidation>
    <dataValidation type="list" allowBlank="1" showInputMessage="1" showErrorMessage="1" sqref="E43">
      <formula1>"Customer,Synergie CAD"</formula1>
    </dataValidation>
    <dataValidation type="list" allowBlank="1" showInputMessage="1" showErrorMessage="1" sqref="E34:F34">
      <formula1>"standard generic board"</formula1>
    </dataValidation>
    <dataValidation type="list" allowBlank="1" showInputMessage="1" showErrorMessage="1" sqref="C40">
      <formula1>"2,4,6,8,10,12,14,16,18,20,22,24,26,28,30,32,Mesatronic's best choice,NA"</formula1>
    </dataValidation>
    <dataValidation type="list" allowBlank="1" showInputMessage="1" showErrorMessage="1" sqref="C41">
      <formula1>"Pogo head, gold pins, glod plug, 70 pins edge connector, 48 pins edge connector, he10 type connector, sam, bnc,other ( precise below)"</formula1>
    </dataValidation>
    <dataValidation type="list" allowBlank="1" showInputMessage="1" showErrorMessage="1" sqref="C50 G50">
      <formula1>"0,2 mils,0,3 mils,0,4 mils,0,15 mils,4 µm,5 µm,7 µm,10 µm, other"</formula1>
    </dataValidation>
    <dataValidation type="list" allowBlank="1" showInputMessage="1" showErrorMessage="1" sqref="F56">
      <formula1>"Yes, in additionannl files (precise below the names of files), Yes, in the ""xy &amp; pin list"" sheet,"</formula1>
    </dataValidation>
    <dataValidation type="list" allowBlank="1" showInputMessage="1" showErrorMessage="1" sqref="D30">
      <formula1>"50%,40%,30%,25%,NA"</formula1>
    </dataValidation>
    <dataValidation type="list" allowBlank="1" showInputMessage="1" showErrorMessage="1" sqref="F30">
      <formula1>"pad, overlay, na"</formula1>
    </dataValidation>
    <dataValidation type="list" allowBlank="1" showInputMessage="1" showErrorMessage="1" sqref="B12">
      <formula1>"New order, Re-order, change order"</formula1>
    </dataValidation>
    <dataValidation type="list" allowBlank="1" showInputMessage="1" showErrorMessage="1" sqref="E20">
      <formula1>"Ambient only, '-40°C to 125°C, ambient to 125°C, ambient to 150°C, &gt;150°C,&lt; -40°C, OTHER (precise range)"</formula1>
    </dataValidation>
    <dataValidation type="list" allowBlank="1" showInputMessage="1" showErrorMessage="1" sqref="F17:H17">
      <formula1>$K$4:$K$15</formula1>
    </dataValidation>
    <dataValidation type="list" allowBlank="1" showInputMessage="1" showErrorMessage="1" sqref="C33:F33">
      <formula1>"Epoxy probe card"</formula1>
    </dataValidation>
    <dataValidation type="list" allowBlank="1" showInputMessage="1" showErrorMessage="1" sqref="F37:H37">
      <formula1>"4072 CE358 epoxy board,Synergie CAD's best choice, 407x/408x ultra low leakage polyimide board (1fA)"</formula1>
    </dataValidation>
    <dataValidation type="list" allowBlank="1" showInputMessage="1" showErrorMessage="1" sqref="C35:D35">
      <formula1>"1pA @10V @ 10s, 10 fA@ 10V @ 10s, 100pA,other"</formula1>
    </dataValidation>
    <dataValidation type="list" allowBlank="1" showInputMessage="1" showErrorMessage="1" sqref="B17:C17">
      <formula1>$J$2:$J$12</formula1>
    </dataValidation>
    <dataValidation type="list" allowBlank="1" showInputMessage="1" showErrorMessage="1" sqref="C34">
      <formula1>"Customer,Synergie CAD"</formula1>
    </dataValidation>
    <dataValidation type="list" allowBlank="1" showInputMessage="1" showErrorMessage="1" sqref="C49:D49">
      <formula1>"Synergie CAD's best choice, W,WR,CuBe, Palladium alloy"</formula1>
    </dataValidation>
  </dataValidations>
  <printOptions/>
  <pageMargins left="0.7086614173228347" right="0.15748031496062992" top="0.4724409448818898" bottom="0.5118110236220472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1">
      <selection activeCell="C1" sqref="C1:F2"/>
    </sheetView>
  </sheetViews>
  <sheetFormatPr defaultColWidth="11.421875" defaultRowHeight="12.75" zeroHeight="1"/>
  <cols>
    <col min="1" max="1" width="11.7109375" style="3" customWidth="1"/>
    <col min="2" max="2" width="16.28125" style="3" customWidth="1"/>
    <col min="3" max="3" width="11.421875" style="3" customWidth="1"/>
    <col min="4" max="4" width="13.28125" style="3" customWidth="1"/>
    <col min="5" max="5" width="11.7109375" style="3" customWidth="1"/>
    <col min="6" max="6" width="11.421875" style="3" customWidth="1"/>
    <col min="7" max="7" width="12.8515625" style="3" customWidth="1"/>
    <col min="8" max="8" width="11.421875" style="3" customWidth="1"/>
    <col min="9" max="9" width="3.28125" style="12" customWidth="1"/>
    <col min="10" max="16384" width="0" style="3" hidden="1" customWidth="1"/>
  </cols>
  <sheetData>
    <row r="1" spans="1:8" ht="12.75" customHeight="1">
      <c r="A1" s="1"/>
      <c r="B1" s="15"/>
      <c r="C1" s="141" t="s">
        <v>139</v>
      </c>
      <c r="D1" s="142"/>
      <c r="E1" s="142"/>
      <c r="F1" s="143"/>
      <c r="G1" s="2" t="s">
        <v>0</v>
      </c>
      <c r="H1" s="2" t="s">
        <v>2</v>
      </c>
    </row>
    <row r="2" spans="1:8" ht="13.5" customHeight="1" thickBot="1">
      <c r="A2" s="4"/>
      <c r="B2" s="16"/>
      <c r="C2" s="144"/>
      <c r="D2" s="145"/>
      <c r="E2" s="145"/>
      <c r="F2" s="146"/>
      <c r="G2" s="6" t="s">
        <v>1</v>
      </c>
      <c r="H2" s="7" t="s">
        <v>141</v>
      </c>
    </row>
    <row r="3" spans="1:8" ht="12.75" customHeight="1">
      <c r="A3" s="4"/>
      <c r="B3" s="5"/>
      <c r="C3" s="147" t="str">
        <f>IF(I4=1,"Thanks to completed quotation sheet, please fullfill other sheet if required","Please complete all cells")</f>
        <v>Please complete all cells</v>
      </c>
      <c r="D3" s="148"/>
      <c r="E3" s="148"/>
      <c r="F3" s="149"/>
      <c r="G3" s="7" t="s">
        <v>137</v>
      </c>
      <c r="H3" s="2" t="s">
        <v>3</v>
      </c>
    </row>
    <row r="4" spans="1:9" ht="13.5" thickBot="1">
      <c r="A4" s="13"/>
      <c r="B4" s="14"/>
      <c r="C4" s="150"/>
      <c r="D4" s="150"/>
      <c r="E4" s="150"/>
      <c r="F4" s="151"/>
      <c r="G4" s="34">
        <v>39275</v>
      </c>
      <c r="H4" s="8">
        <v>2</v>
      </c>
      <c r="I4" s="12">
        <f>PRODUCT(I6:I92)</f>
        <v>0</v>
      </c>
    </row>
    <row r="5" spans="1:8" ht="12.75">
      <c r="A5" s="137"/>
      <c r="B5" s="137"/>
      <c r="C5" s="137"/>
      <c r="D5" s="137"/>
      <c r="E5" s="137"/>
      <c r="F5" s="137"/>
      <c r="G5" s="137"/>
      <c r="H5" s="137"/>
    </row>
    <row r="6" spans="1:8" ht="12.75">
      <c r="A6" s="135" t="s">
        <v>12</v>
      </c>
      <c r="B6" s="135"/>
      <c r="C6" s="135"/>
      <c r="D6" s="152">
        <f>'quotation form'!D7:H7</f>
        <v>0</v>
      </c>
      <c r="E6" s="152"/>
      <c r="F6" s="152"/>
      <c r="G6" s="152"/>
      <c r="H6" s="152"/>
    </row>
    <row r="7" ht="12.75"/>
    <row r="8" spans="1:3" ht="12.75">
      <c r="A8" s="10" t="s">
        <v>79</v>
      </c>
      <c r="C8" s="3">
        <f>IF(PRODUCT(I9:I15)=1,"completed","")</f>
      </c>
    </row>
    <row r="9" spans="1:9" ht="12.75">
      <c r="A9" s="137" t="s">
        <v>80</v>
      </c>
      <c r="B9" s="137"/>
      <c r="C9" s="18"/>
      <c r="D9" s="19"/>
      <c r="E9" s="33" t="s">
        <v>81</v>
      </c>
      <c r="F9" s="18" t="s">
        <v>144</v>
      </c>
      <c r="G9" s="19"/>
      <c r="I9" s="12">
        <f>IF(C9="",0,1)*IF(F9="",0,1)</f>
        <v>0</v>
      </c>
    </row>
    <row r="10" spans="3:9" ht="12.75">
      <c r="C10" s="115"/>
      <c r="D10" s="115"/>
      <c r="E10" s="82"/>
      <c r="F10" s="33"/>
      <c r="G10" s="33"/>
      <c r="I10" s="12">
        <f>IF(C10="",0,1)</f>
        <v>0</v>
      </c>
    </row>
    <row r="11" spans="1:9" ht="12.75">
      <c r="A11" s="137" t="s">
        <v>82</v>
      </c>
      <c r="B11" s="137"/>
      <c r="C11" s="18"/>
      <c r="D11" s="3" t="s">
        <v>84</v>
      </c>
      <c r="E11" s="18" t="s">
        <v>145</v>
      </c>
      <c r="I11" s="12">
        <f>IF(C11="",0,1)*IF(E11="",0,1)</f>
        <v>0</v>
      </c>
    </row>
    <row r="12" spans="1:9" ht="12.75">
      <c r="A12" s="137" t="s">
        <v>83</v>
      </c>
      <c r="B12" s="137"/>
      <c r="C12" s="18" t="s">
        <v>146</v>
      </c>
      <c r="D12" s="19"/>
      <c r="E12" s="80"/>
      <c r="I12" s="12">
        <f>IF(C12="",0,1)</f>
        <v>1</v>
      </c>
    </row>
    <row r="13" ht="12.75"/>
    <row r="14" spans="1:7" ht="12.75">
      <c r="A14" s="137" t="s">
        <v>60</v>
      </c>
      <c r="B14" s="137"/>
      <c r="C14" s="19"/>
      <c r="D14" s="140" t="s">
        <v>61</v>
      </c>
      <c r="E14" s="140"/>
      <c r="F14" s="19"/>
      <c r="G14" s="9"/>
    </row>
    <row r="15" ht="12.75"/>
    <row r="16" ht="12.75"/>
    <row r="17" spans="1:3" ht="12.75">
      <c r="A17" s="10" t="s">
        <v>44</v>
      </c>
      <c r="C17" s="3" t="str">
        <f>IF(PRODUCT(I18:I27)=1,"completed","")</f>
        <v>completed</v>
      </c>
    </row>
    <row r="18" spans="1:9" ht="12.75">
      <c r="A18" s="137" t="s">
        <v>85</v>
      </c>
      <c r="B18" s="137"/>
      <c r="C18" s="18" t="s">
        <v>147</v>
      </c>
      <c r="D18" s="22"/>
      <c r="I18" s="12">
        <f>IF(C18="",0,1)</f>
        <v>1</v>
      </c>
    </row>
    <row r="19" spans="1:9" ht="12.75" hidden="1">
      <c r="A19" s="137" t="s">
        <v>86</v>
      </c>
      <c r="B19" s="137"/>
      <c r="C19" s="138" t="s">
        <v>37</v>
      </c>
      <c r="D19" s="138"/>
      <c r="E19" s="32"/>
      <c r="I19" s="12">
        <f>IF(C19="",0,1)</f>
        <v>1</v>
      </c>
    </row>
    <row r="20" ht="12.75"/>
    <row r="21" ht="12.75">
      <c r="A21" s="3" t="s">
        <v>87</v>
      </c>
    </row>
    <row r="22" spans="1:9" ht="12.75">
      <c r="A22" s="3" t="s">
        <v>89</v>
      </c>
      <c r="C22" s="115"/>
      <c r="D22" s="115"/>
      <c r="E22" s="115"/>
      <c r="F22" s="3" t="s">
        <v>90</v>
      </c>
      <c r="G22" s="18"/>
      <c r="I22" s="12">
        <f>IF('quotation form'!$B$46=0,1,IF(C22="",0,1)*IF(G22="",0,1))</f>
        <v>1</v>
      </c>
    </row>
    <row r="23" spans="1:9" ht="12.75">
      <c r="A23" s="137" t="s">
        <v>91</v>
      </c>
      <c r="B23" s="137"/>
      <c r="C23" s="137"/>
      <c r="D23" s="137"/>
      <c r="E23" s="137"/>
      <c r="F23" s="137"/>
      <c r="G23" s="137"/>
      <c r="H23" s="18"/>
      <c r="I23" s="12">
        <f>IF('quotation form'!$B$46=0,1,IF(H23="",0,1))</f>
        <v>1</v>
      </c>
    </row>
    <row r="24" spans="1:2" ht="12.75">
      <c r="A24" s="137" t="s">
        <v>98</v>
      </c>
      <c r="B24" s="137"/>
    </row>
    <row r="25" spans="1:9" ht="12.75">
      <c r="A25" s="3" t="s">
        <v>92</v>
      </c>
      <c r="C25" s="115"/>
      <c r="D25" s="139"/>
      <c r="E25" s="3" t="s">
        <v>93</v>
      </c>
      <c r="F25" s="11" t="s">
        <v>95</v>
      </c>
      <c r="G25" s="19"/>
      <c r="I25" s="12">
        <f>IF('quotation form'!$B$46=0,1,IF(C25="",0,1))</f>
        <v>1</v>
      </c>
    </row>
    <row r="26" spans="1:9" ht="12.75">
      <c r="A26" s="3" t="s">
        <v>94</v>
      </c>
      <c r="C26" s="115"/>
      <c r="D26" s="139"/>
      <c r="E26" s="3" t="s">
        <v>96</v>
      </c>
      <c r="F26" s="11" t="s">
        <v>97</v>
      </c>
      <c r="G26" s="19"/>
      <c r="I26" s="12">
        <f>IF('quotation form'!$B$46=0,1,IF(C26="",0,1))</f>
        <v>1</v>
      </c>
    </row>
    <row r="27" ht="12.75"/>
    <row r="28" spans="1:3" ht="12.75">
      <c r="A28" s="10" t="s">
        <v>52</v>
      </c>
      <c r="C28" s="3" t="str">
        <f>IF(PRODUCT(I29:I35)=1,"completed","")</f>
        <v>completed</v>
      </c>
    </row>
    <row r="29" ht="12.75"/>
    <row r="30" spans="1:9" ht="12.75">
      <c r="A30" s="137" t="s">
        <v>54</v>
      </c>
      <c r="B30" s="137"/>
      <c r="C30" s="115" t="s">
        <v>152</v>
      </c>
      <c r="D30" s="115"/>
      <c r="E30" s="19"/>
      <c r="I30" s="12">
        <f>IF(C30="",0,1)</f>
        <v>1</v>
      </c>
    </row>
    <row r="31" spans="1:9" ht="12.75">
      <c r="A31" s="137" t="s">
        <v>55</v>
      </c>
      <c r="B31" s="137"/>
      <c r="C31" s="115" t="s">
        <v>152</v>
      </c>
      <c r="D31" s="115"/>
      <c r="E31" s="19"/>
      <c r="I31" s="12">
        <f>IF(C31="",0,1)</f>
        <v>1</v>
      </c>
    </row>
    <row r="32" spans="1:9" ht="12.75">
      <c r="A32" s="137" t="s">
        <v>56</v>
      </c>
      <c r="B32" s="137"/>
      <c r="C32" s="115" t="s">
        <v>152</v>
      </c>
      <c r="D32" s="115"/>
      <c r="E32" s="19"/>
      <c r="I32" s="12">
        <f>IF(C32="",0,1)</f>
        <v>1</v>
      </c>
    </row>
    <row r="33" spans="1:9" ht="12.75">
      <c r="A33" s="137" t="s">
        <v>57</v>
      </c>
      <c r="B33" s="137"/>
      <c r="C33" s="115" t="s">
        <v>152</v>
      </c>
      <c r="D33" s="115"/>
      <c r="E33" s="19"/>
      <c r="I33" s="12">
        <f>IF(C33="",0,1)</f>
        <v>1</v>
      </c>
    </row>
    <row r="34" spans="1:9" ht="12.75">
      <c r="A34" s="137" t="s">
        <v>58</v>
      </c>
      <c r="B34" s="137"/>
      <c r="C34" s="115" t="s">
        <v>152</v>
      </c>
      <c r="D34" s="115"/>
      <c r="E34" s="19"/>
      <c r="I34" s="12">
        <f>IF(C34="",0,1)</f>
        <v>1</v>
      </c>
    </row>
    <row r="35" ht="12.75"/>
    <row r="36" spans="1:2" ht="12.75">
      <c r="A36" s="135" t="s">
        <v>125</v>
      </c>
      <c r="B36" s="136"/>
    </row>
    <row r="37" ht="12.75"/>
    <row r="38" spans="1:8" ht="12.75">
      <c r="A38" s="104"/>
      <c r="B38" s="104"/>
      <c r="C38" s="105"/>
      <c r="D38" s="105"/>
      <c r="E38" s="105"/>
      <c r="F38" s="105"/>
      <c r="G38" s="105"/>
      <c r="H38" s="105"/>
    </row>
    <row r="39" spans="1:8" ht="12.75">
      <c r="A39" s="104"/>
      <c r="B39" s="104"/>
      <c r="C39" s="105"/>
      <c r="D39" s="105"/>
      <c r="E39" s="105"/>
      <c r="F39" s="105"/>
      <c r="G39" s="105"/>
      <c r="H39" s="105"/>
    </row>
    <row r="40" spans="1:8" ht="12.75">
      <c r="A40" s="104"/>
      <c r="B40" s="104"/>
      <c r="C40" s="105"/>
      <c r="D40" s="105"/>
      <c r="E40" s="105"/>
      <c r="F40" s="105"/>
      <c r="G40" s="105"/>
      <c r="H40" s="105"/>
    </row>
    <row r="41" spans="1:8" ht="12.75">
      <c r="A41" s="104"/>
      <c r="B41" s="104"/>
      <c r="C41" s="105"/>
      <c r="D41" s="105"/>
      <c r="E41" s="105"/>
      <c r="F41" s="105"/>
      <c r="G41" s="105"/>
      <c r="H41" s="105"/>
    </row>
    <row r="42" ht="12.75"/>
    <row r="43" spans="1:2" ht="12.75">
      <c r="A43" s="135" t="s">
        <v>103</v>
      </c>
      <c r="B43" s="136"/>
    </row>
    <row r="44" ht="12.75"/>
    <row r="45" spans="1:8" ht="12.75">
      <c r="A45" s="104"/>
      <c r="B45" s="104"/>
      <c r="C45" s="105"/>
      <c r="D45" s="105"/>
      <c r="E45" s="105"/>
      <c r="F45" s="105"/>
      <c r="G45" s="105"/>
      <c r="H45" s="105"/>
    </row>
    <row r="46" spans="1:8" ht="12.75">
      <c r="A46" s="104"/>
      <c r="B46" s="104"/>
      <c r="C46" s="105"/>
      <c r="D46" s="105"/>
      <c r="E46" s="105"/>
      <c r="F46" s="105"/>
      <c r="G46" s="105"/>
      <c r="H46" s="105"/>
    </row>
    <row r="47" spans="1:8" ht="12.75">
      <c r="A47" s="104"/>
      <c r="B47" s="104"/>
      <c r="C47" s="105"/>
      <c r="D47" s="105"/>
      <c r="E47" s="105"/>
      <c r="F47" s="105"/>
      <c r="G47" s="105"/>
      <c r="H47" s="105"/>
    </row>
    <row r="48" spans="1:8" ht="12.75">
      <c r="A48" s="104"/>
      <c r="B48" s="104"/>
      <c r="C48" s="105"/>
      <c r="D48" s="105"/>
      <c r="E48" s="105"/>
      <c r="F48" s="105"/>
      <c r="G48" s="105"/>
      <c r="H48" s="105"/>
    </row>
    <row r="49" spans="1:8" ht="12.75">
      <c r="A49" s="104"/>
      <c r="B49" s="104"/>
      <c r="C49" s="105"/>
      <c r="D49" s="105"/>
      <c r="E49" s="105"/>
      <c r="F49" s="105"/>
      <c r="G49" s="105"/>
      <c r="H49" s="105"/>
    </row>
    <row r="50" spans="1:8" ht="12.75">
      <c r="A50" s="104"/>
      <c r="B50" s="104"/>
      <c r="C50" s="105"/>
      <c r="D50" s="105"/>
      <c r="E50" s="105"/>
      <c r="F50" s="105"/>
      <c r="G50" s="105"/>
      <c r="H50" s="105"/>
    </row>
    <row r="51" spans="1:8" ht="12.75">
      <c r="A51" s="104"/>
      <c r="B51" s="104"/>
      <c r="C51" s="105"/>
      <c r="D51" s="105"/>
      <c r="E51" s="105"/>
      <c r="F51" s="105"/>
      <c r="G51" s="105"/>
      <c r="H51" s="105"/>
    </row>
    <row r="52" spans="1:8" ht="12.75">
      <c r="A52" s="104"/>
      <c r="B52" s="104"/>
      <c r="C52" s="105"/>
      <c r="D52" s="105"/>
      <c r="E52" s="105"/>
      <c r="F52" s="105"/>
      <c r="G52" s="105"/>
      <c r="H52" s="105"/>
    </row>
    <row r="53" ht="12.75"/>
    <row r="54" ht="12.75" hidden="1"/>
    <row r="55" ht="12.75" hidden="1"/>
    <row r="56" ht="12.75" hidden="1"/>
    <row r="57" ht="12.75" hidden="1"/>
    <row r="58" ht="12.75" hidden="1"/>
  </sheetData>
  <sheetProtection password="CC92" sheet="1" objects="1" scenarios="1" formatCells="0" formatColumns="0"/>
  <mergeCells count="43">
    <mergeCell ref="A52:H52"/>
    <mergeCell ref="A14:B14"/>
    <mergeCell ref="D14:E14"/>
    <mergeCell ref="C1:F2"/>
    <mergeCell ref="C3:F4"/>
    <mergeCell ref="A5:H5"/>
    <mergeCell ref="A6:C6"/>
    <mergeCell ref="D6:H6"/>
    <mergeCell ref="A48:H48"/>
    <mergeCell ref="A49:H49"/>
    <mergeCell ref="A50:H50"/>
    <mergeCell ref="A51:H51"/>
    <mergeCell ref="A43:B43"/>
    <mergeCell ref="A45:H45"/>
    <mergeCell ref="A46:H46"/>
    <mergeCell ref="A47:H47"/>
    <mergeCell ref="C22:E22"/>
    <mergeCell ref="A24:B24"/>
    <mergeCell ref="A23:G23"/>
    <mergeCell ref="C26:D26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9:B9"/>
    <mergeCell ref="C10:D10"/>
    <mergeCell ref="A11:B11"/>
    <mergeCell ref="A12:B12"/>
    <mergeCell ref="A19:B19"/>
    <mergeCell ref="A18:B18"/>
    <mergeCell ref="C19:D19"/>
    <mergeCell ref="C25:D25"/>
    <mergeCell ref="A41:H41"/>
    <mergeCell ref="A36:B36"/>
    <mergeCell ref="A38:H38"/>
    <mergeCell ref="A39:H39"/>
    <mergeCell ref="A40:H40"/>
  </mergeCells>
  <conditionalFormatting sqref="C3:F4">
    <cfRule type="cellIs" priority="1" dxfId="0" operator="notEqual" stopIfTrue="1">
      <formula>"Please complete all cells"</formula>
    </cfRule>
    <cfRule type="cellIs" priority="2" dxfId="1" operator="equal" stopIfTrue="1">
      <formula>"Please complete all cells"</formula>
    </cfRule>
  </conditionalFormatting>
  <conditionalFormatting sqref="C8 C17 C28">
    <cfRule type="cellIs" priority="3" dxfId="0" operator="equal" stopIfTrue="1">
      <formula>"completed"</formula>
    </cfRule>
  </conditionalFormatting>
  <dataValidations count="17">
    <dataValidation type="list" allowBlank="1" showInputMessage="1" showErrorMessage="1" sqref="C34:D34">
      <formula1>"Synergie CAD's best choice, 0,5 g/mils, 1 g/ mils, 1,3 g/mils, 1,5 g/mils, 2 g/mils, 2,5 g/mils, 3 g/mils, 4 g/mils, other"</formula1>
    </dataValidation>
    <dataValidation type="list" allowBlank="1" showInputMessage="1" showErrorMessage="1" sqref="C33:D33">
      <formula1>"Synergie CAD's best choice, 4 mils,5 mils,6 mils, 7 mils, 8 mils, 10 mils, 12 mils, 15 mils, other"</formula1>
    </dataValidation>
    <dataValidation type="list" allowBlank="1" showInputMessage="1" showErrorMessage="1" sqref="C32:D32">
      <formula1>"Synergie CAD's best choice, 25 mils,20 mils,15 mils, 13 mils, 12 mils,10 mils,9 mils,8 mils, 7 mils, other"</formula1>
    </dataValidation>
    <dataValidation type="list" allowBlank="1" showInputMessage="1" showErrorMessage="1" sqref="C31:D31">
      <formula1>"Synergie CAD's best choice, flat,radius,semi-radius"</formula1>
    </dataValidation>
    <dataValidation type="list" allowBlank="1" showInputMessage="1" showErrorMessage="1" sqref="C30:D30">
      <formula1>"Synergie CAD's best choice, 2,0 mils, 1,5 mils, 1 mils, 0,8 mils, 0,5 mils, other"</formula1>
    </dataValidation>
    <dataValidation type="list" allowBlank="1" showInputMessage="1" showErrorMessage="1" sqref="H23 C11">
      <formula1>"Yes,No"</formula1>
    </dataValidation>
    <dataValidation type="list" allowBlank="1" showInputMessage="1" showErrorMessage="1" sqref="C18">
      <formula1>"2°,1,5°,1°,0,5°,other"</formula1>
    </dataValidation>
    <dataValidation type="list" allowBlank="1" showInputMessage="1" showErrorMessage="1" sqref="G22">
      <formula1>"On scribe line, active pad, oxide"</formula1>
    </dataValidation>
    <dataValidation type="list" allowBlank="1" showInputMessage="1" showErrorMessage="1" sqref="C25:D25">
      <formula1>" .+/-0,2 mils, 0,3 +/- 0,1 mils, other (X1)"</formula1>
    </dataValidation>
    <dataValidation type="list" allowBlank="1" showInputMessage="1" showErrorMessage="1" sqref="C26:D26">
      <formula1>" .+/-0,1 mils, 0,3 +/- 0,1 mils, other (X2)"</formula1>
    </dataValidation>
    <dataValidation type="list" allowBlank="1" showInputMessage="1" showErrorMessage="1" sqref="C9">
      <formula1>"250 mils,140 mils, other (specify) "</formula1>
    </dataValidation>
    <dataValidation type="list" allowBlank="1" showInputMessage="1" showErrorMessage="1" sqref="F9">
      <formula1>".+/- 20 mils, other"</formula1>
    </dataValidation>
    <dataValidation type="list" allowBlank="1" showInputMessage="1" showErrorMessage="1" sqref="C12">
      <formula1>"2 mils, 3 mils, 4 mils,50 µm, 75 µm, 100 µm, other"</formula1>
    </dataValidation>
    <dataValidation type="list" allowBlank="1" showInputMessage="1" showErrorMessage="1" sqref="E11">
      <formula1>"Top,Bottom,NA"</formula1>
    </dataValidation>
    <dataValidation type="list" allowBlank="1" showInputMessage="1" showErrorMessage="1" sqref="C19:D19">
      <formula1>"Mesatronic's best choice,Ball (epoxy only), other,NA"</formula1>
    </dataValidation>
    <dataValidation type="list" allowBlank="1" showInputMessage="1" showErrorMessage="1" sqref="C10:D10">
      <formula1>" from the bottom, from the top"</formula1>
    </dataValidation>
    <dataValidation type="list" allowBlank="1" showInputMessage="1" showErrorMessage="1" sqref="C22:E22">
      <formula1>"Synergie CAD's best choice, left hand switch, right hand switch, both left hand and right hand"</formula1>
    </dataValidation>
  </dataValidations>
  <printOptions/>
  <pageMargins left="0.7874015748031497" right="0.7874015748031497" top="0.4724409448818898" bottom="0.629921259842519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85" zoomScaleNormal="85" workbookViewId="0" topLeftCell="A1">
      <selection activeCell="F2" sqref="F2"/>
    </sheetView>
  </sheetViews>
  <sheetFormatPr defaultColWidth="11.421875" defaultRowHeight="12.75"/>
  <cols>
    <col min="1" max="7" width="11.421875" style="23" customWidth="1"/>
    <col min="8" max="9" width="18.8515625" style="23" customWidth="1"/>
    <col min="10" max="10" width="11.421875" style="23" customWidth="1"/>
    <col min="11" max="11" width="14.7109375" style="23" customWidth="1"/>
    <col min="12" max="12" width="21.140625" style="23" customWidth="1"/>
    <col min="13" max="16384" width="11.421875" style="23" customWidth="1"/>
  </cols>
  <sheetData>
    <row r="1" spans="1:12" s="30" customFormat="1" ht="35.25" thickBot="1" thickTop="1">
      <c r="A1" s="25" t="s">
        <v>64</v>
      </c>
      <c r="B1" s="26" t="s">
        <v>65</v>
      </c>
      <c r="C1" s="27" t="s">
        <v>77</v>
      </c>
      <c r="D1" s="27" t="s">
        <v>63</v>
      </c>
      <c r="E1" s="27" t="s">
        <v>76</v>
      </c>
      <c r="F1" s="27" t="s">
        <v>66</v>
      </c>
      <c r="G1" s="28" t="s">
        <v>74</v>
      </c>
      <c r="H1" s="153" t="s">
        <v>69</v>
      </c>
      <c r="I1" s="154"/>
      <c r="J1" s="27" t="s">
        <v>67</v>
      </c>
      <c r="K1" s="27" t="s">
        <v>68</v>
      </c>
      <c r="L1" s="29" t="s">
        <v>75</v>
      </c>
    </row>
    <row r="2" spans="1:12" s="30" customFormat="1" ht="16.5" thickBot="1" thickTop="1">
      <c r="A2" s="25"/>
      <c r="B2" s="26"/>
      <c r="C2" s="24" t="s">
        <v>35</v>
      </c>
      <c r="D2" s="24" t="s">
        <v>35</v>
      </c>
      <c r="E2" s="24" t="s">
        <v>35</v>
      </c>
      <c r="F2" s="27"/>
      <c r="G2" s="27"/>
      <c r="H2" s="31" t="s">
        <v>70</v>
      </c>
      <c r="I2" s="31" t="s">
        <v>71</v>
      </c>
      <c r="J2" s="27" t="s">
        <v>73</v>
      </c>
      <c r="K2" s="27" t="s">
        <v>72</v>
      </c>
      <c r="L2" s="27"/>
    </row>
    <row r="3" spans="2:5" ht="13.5" thickTop="1">
      <c r="B3" s="36"/>
      <c r="C3" s="37"/>
      <c r="D3" s="38"/>
      <c r="E3" s="36"/>
    </row>
    <row r="4" spans="2:5" ht="12.75">
      <c r="B4" s="36"/>
      <c r="C4" s="37"/>
      <c r="D4" s="38"/>
      <c r="E4" s="36"/>
    </row>
    <row r="5" spans="2:5" ht="12.75">
      <c r="B5" s="36"/>
      <c r="C5" s="37"/>
      <c r="D5" s="38"/>
      <c r="E5" s="36"/>
    </row>
    <row r="6" spans="2:5" ht="12.75">
      <c r="B6" s="36"/>
      <c r="C6" s="37"/>
      <c r="D6" s="38"/>
      <c r="E6" s="36"/>
    </row>
    <row r="7" spans="2:5" ht="12.75">
      <c r="B7" s="36"/>
      <c r="C7" s="37"/>
      <c r="D7" s="38"/>
      <c r="E7" s="36"/>
    </row>
    <row r="8" spans="2:5" ht="12.75">
      <c r="B8" s="36"/>
      <c r="C8" s="37"/>
      <c r="D8" s="38"/>
      <c r="E8" s="36"/>
    </row>
    <row r="9" spans="2:5" ht="12.75">
      <c r="B9" s="36"/>
      <c r="C9" s="37"/>
      <c r="D9" s="38"/>
      <c r="E9" s="36"/>
    </row>
    <row r="10" spans="2:5" ht="12.75">
      <c r="B10" s="36"/>
      <c r="C10" s="37"/>
      <c r="D10" s="38"/>
      <c r="E10" s="36"/>
    </row>
    <row r="11" spans="2:5" ht="12.75">
      <c r="B11" s="36"/>
      <c r="C11" s="37"/>
      <c r="D11" s="38"/>
      <c r="E11" s="36"/>
    </row>
    <row r="12" spans="2:5" ht="12.75">
      <c r="B12" s="36"/>
      <c r="C12" s="37"/>
      <c r="D12" s="38"/>
      <c r="E12" s="36"/>
    </row>
    <row r="13" spans="2:5" ht="12.75">
      <c r="B13" s="36"/>
      <c r="C13" s="37"/>
      <c r="D13" s="38"/>
      <c r="E13" s="36"/>
    </row>
    <row r="14" spans="2:5" ht="12.75">
      <c r="B14" s="36"/>
      <c r="C14" s="37"/>
      <c r="D14" s="38"/>
      <c r="E14" s="36"/>
    </row>
    <row r="15" spans="2:5" ht="12.75">
      <c r="B15" s="36"/>
      <c r="C15" s="37"/>
      <c r="D15" s="38"/>
      <c r="E15" s="36"/>
    </row>
    <row r="16" spans="2:5" ht="12.75">
      <c r="B16" s="36"/>
      <c r="C16" s="37"/>
      <c r="D16" s="38"/>
      <c r="E16" s="36"/>
    </row>
    <row r="17" spans="2:5" ht="12.75">
      <c r="B17" s="36"/>
      <c r="C17" s="37"/>
      <c r="D17" s="38"/>
      <c r="E17" s="36"/>
    </row>
    <row r="18" spans="2:5" ht="12.75">
      <c r="B18" s="36"/>
      <c r="C18" s="37"/>
      <c r="D18" s="38"/>
      <c r="E18" s="36"/>
    </row>
    <row r="19" spans="2:5" ht="12.75">
      <c r="B19" s="36"/>
      <c r="C19" s="37"/>
      <c r="D19" s="38"/>
      <c r="E19" s="36"/>
    </row>
    <row r="20" spans="2:5" ht="12.75">
      <c r="B20" s="36"/>
      <c r="C20" s="37"/>
      <c r="D20" s="38"/>
      <c r="E20" s="36"/>
    </row>
    <row r="21" spans="2:5" ht="12.75">
      <c r="B21" s="36"/>
      <c r="C21" s="37"/>
      <c r="D21" s="38"/>
      <c r="E21" s="36"/>
    </row>
    <row r="22" spans="2:5" ht="12.75">
      <c r="B22" s="36"/>
      <c r="C22" s="37"/>
      <c r="D22" s="38"/>
      <c r="E22" s="36"/>
    </row>
    <row r="23" spans="2:5" ht="12.75">
      <c r="B23" s="36"/>
      <c r="C23" s="37"/>
      <c r="D23" s="38"/>
      <c r="E23" s="36"/>
    </row>
    <row r="24" spans="2:5" ht="12.75">
      <c r="B24" s="36"/>
      <c r="C24" s="37"/>
      <c r="D24" s="38"/>
      <c r="E24" s="36"/>
    </row>
    <row r="25" spans="2:5" ht="12.75">
      <c r="B25" s="36"/>
      <c r="C25" s="37"/>
      <c r="D25" s="38"/>
      <c r="E25" s="36"/>
    </row>
    <row r="26" spans="2:5" ht="12.75">
      <c r="B26" s="36"/>
      <c r="C26" s="37"/>
      <c r="D26" s="38"/>
      <c r="E26" s="36"/>
    </row>
    <row r="27" spans="2:5" ht="12.75">
      <c r="B27" s="36"/>
      <c r="C27" s="37"/>
      <c r="D27" s="38"/>
      <c r="E27" s="36"/>
    </row>
  </sheetData>
  <sheetProtection password="CA89" sheet="1" objects="1" scenarios="1"/>
  <mergeCells count="1">
    <mergeCell ref="H1:I1"/>
  </mergeCells>
  <conditionalFormatting sqref="C2:E2">
    <cfRule type="cellIs" priority="1" dxfId="1" operator="equal" stopIfTrue="1">
      <formula>""""""</formula>
    </cfRule>
    <cfRule type="cellIs" priority="2" dxfId="0" operator="equal" stopIfTrue="1">
      <formula>"µm"</formula>
    </cfRule>
    <cfRule type="cellIs" priority="3" dxfId="0" operator="equal" stopIfTrue="1">
      <formula>"mils"</formula>
    </cfRule>
  </conditionalFormatting>
  <dataValidations count="1">
    <dataValidation type="list" allowBlank="1" showInputMessage="1" showErrorMessage="1" sqref="C2:E2">
      <formula1>"µm,mils"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5"/>
  <sheetViews>
    <sheetView zoomScale="60" zoomScaleNormal="60" workbookViewId="0" topLeftCell="A1">
      <selection activeCell="AB40" sqref="AB40:AC40"/>
    </sheetView>
  </sheetViews>
  <sheetFormatPr defaultColWidth="11.421875" defaultRowHeight="12.75"/>
  <cols>
    <col min="1" max="1" width="2.7109375" style="3" customWidth="1"/>
    <col min="2" max="2" width="1.8515625" style="3" customWidth="1"/>
    <col min="3" max="3" width="1.28515625" style="3" customWidth="1"/>
    <col min="4" max="4" width="1.8515625" style="3" customWidth="1"/>
    <col min="5" max="5" width="2.00390625" style="3" customWidth="1"/>
    <col min="6" max="6" width="2.140625" style="3" customWidth="1"/>
    <col min="7" max="7" width="1.28515625" style="3" customWidth="1"/>
    <col min="8" max="8" width="1.57421875" style="3" customWidth="1"/>
    <col min="9" max="10" width="1.8515625" style="3" customWidth="1"/>
    <col min="11" max="11" width="2.28125" style="3" customWidth="1"/>
    <col min="12" max="13" width="2.421875" style="3" customWidth="1"/>
    <col min="14" max="14" width="1.57421875" style="3" customWidth="1"/>
    <col min="15" max="15" width="3.140625" style="3" customWidth="1"/>
    <col min="16" max="16" width="3.7109375" style="3" customWidth="1"/>
    <col min="17" max="17" width="4.00390625" style="3" customWidth="1"/>
    <col min="18" max="18" width="2.8515625" style="3" customWidth="1"/>
    <col min="19" max="19" width="3.7109375" style="3" customWidth="1"/>
    <col min="20" max="20" width="3.00390625" style="3" customWidth="1"/>
    <col min="21" max="21" width="2.57421875" style="3" customWidth="1"/>
    <col min="22" max="22" width="2.421875" style="3" customWidth="1"/>
    <col min="23" max="23" width="3.8515625" style="3" customWidth="1"/>
    <col min="24" max="24" width="2.8515625" style="3" customWidth="1"/>
    <col min="25" max="25" width="3.140625" style="3" customWidth="1"/>
    <col min="26" max="26" width="2.421875" style="3" customWidth="1"/>
    <col min="27" max="27" width="3.28125" style="3" customWidth="1"/>
    <col min="28" max="28" width="2.28125" style="0" customWidth="1"/>
    <col min="29" max="29" width="2.57421875" style="0" customWidth="1"/>
    <col min="30" max="30" width="2.28125" style="3" customWidth="1"/>
    <col min="31" max="31" width="3.421875" style="3" customWidth="1"/>
    <col min="32" max="32" width="2.00390625" style="3" customWidth="1"/>
    <col min="33" max="33" width="3.57421875" style="0" customWidth="1"/>
    <col min="34" max="34" width="3.140625" style="0" customWidth="1"/>
    <col min="35" max="35" width="2.7109375" style="3" customWidth="1"/>
    <col min="36" max="36" width="2.140625" style="3" customWidth="1"/>
    <col min="37" max="37" width="3.421875" style="3" customWidth="1"/>
    <col min="38" max="38" width="2.421875" style="0" customWidth="1"/>
    <col min="39" max="39" width="2.7109375" style="0" customWidth="1"/>
    <col min="40" max="40" width="2.421875" style="0" customWidth="1"/>
    <col min="41" max="41" width="3.421875" style="0" customWidth="1"/>
    <col min="42" max="42" width="3.28125" style="0" customWidth="1"/>
    <col min="43" max="43" width="2.421875" style="0" customWidth="1"/>
    <col min="44" max="44" width="2.7109375" style="0" customWidth="1"/>
    <col min="45" max="45" width="3.57421875" style="0" customWidth="1"/>
    <col min="46" max="47" width="2.57421875" style="0" customWidth="1"/>
    <col min="48" max="48" width="2.8515625" style="0" customWidth="1"/>
    <col min="49" max="50" width="2.57421875" style="0" customWidth="1"/>
    <col min="51" max="79" width="11.421875" style="3" customWidth="1"/>
  </cols>
  <sheetData>
    <row r="1" spans="1:57" ht="12.75">
      <c r="A1" s="176">
        <f>PRODUCT(I6:I85)</f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41" t="s">
        <v>140</v>
      </c>
      <c r="P1" s="142"/>
      <c r="Q1" s="142"/>
      <c r="R1" s="142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7"/>
      <c r="AO1" s="155" t="s">
        <v>0</v>
      </c>
      <c r="AP1" s="156"/>
      <c r="AQ1" s="156"/>
      <c r="AR1" s="156"/>
      <c r="AS1" s="157"/>
      <c r="AT1" s="155" t="s">
        <v>2</v>
      </c>
      <c r="AU1" s="156"/>
      <c r="AV1" s="156"/>
      <c r="AW1" s="157"/>
      <c r="AX1" s="43"/>
      <c r="AY1" s="43"/>
      <c r="AZ1" s="43"/>
      <c r="BA1" s="43"/>
      <c r="BB1" s="43"/>
      <c r="BC1" s="44"/>
      <c r="BD1" s="94"/>
      <c r="BE1" s="94"/>
    </row>
    <row r="2" spans="1:57" ht="13.5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4"/>
      <c r="P2" s="145"/>
      <c r="Q2" s="145"/>
      <c r="R2" s="145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60"/>
      <c r="AO2" s="158" t="s">
        <v>1</v>
      </c>
      <c r="AP2" s="159"/>
      <c r="AQ2" s="159"/>
      <c r="AR2" s="159"/>
      <c r="AS2" s="160"/>
      <c r="AT2" s="161" t="s">
        <v>141</v>
      </c>
      <c r="AU2" s="159"/>
      <c r="AV2" s="159"/>
      <c r="AW2" s="160"/>
      <c r="AX2" s="17"/>
      <c r="AY2" s="17"/>
      <c r="AZ2" s="17"/>
      <c r="BA2" s="17"/>
      <c r="BB2" s="17"/>
      <c r="BC2" s="45"/>
      <c r="BD2" s="94">
        <f>('xy &amp; pin list'!C3*COS($AB$40*PI()/180)+'xy &amp; pin list'!D3*SIN($AB$40*PI()/180))</f>
        <v>0</v>
      </c>
      <c r="BE2" s="94">
        <f>('xy &amp; pin list'!D3*COS($AB$40*PI()/180)-'xy &amp; pin list'!C3*SIN($AB$40*PI()/180))</f>
        <v>0</v>
      </c>
    </row>
    <row r="3" spans="1:57" ht="12.75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  <c r="O3" s="161"/>
      <c r="P3" s="148"/>
      <c r="Q3" s="148"/>
      <c r="R3" s="148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6"/>
      <c r="AO3" s="161" t="s">
        <v>137</v>
      </c>
      <c r="AP3" s="147"/>
      <c r="AQ3" s="147"/>
      <c r="AR3" s="147"/>
      <c r="AS3" s="167"/>
      <c r="AT3" s="155" t="s">
        <v>3</v>
      </c>
      <c r="AU3" s="156"/>
      <c r="AV3" s="156"/>
      <c r="AW3" s="157"/>
      <c r="AX3" s="17"/>
      <c r="AY3" s="17"/>
      <c r="AZ3" s="17"/>
      <c r="BA3" s="17"/>
      <c r="BB3" s="17"/>
      <c r="BC3" s="45"/>
      <c r="BD3" s="94">
        <f>('xy &amp; pin list'!C4*COS($AB$40*PI()/180)+'xy &amp; pin list'!D4*SIN($AB$40*PI()/180))</f>
        <v>0</v>
      </c>
      <c r="BE3" s="94">
        <f>('xy &amp; pin list'!D4*COS($AB$40*PI()/180)-'xy &amp; pin list'!C4*SIN($AB$40*PI()/180))</f>
        <v>0</v>
      </c>
    </row>
    <row r="4" spans="1:57" ht="13.5" thickBot="1">
      <c r="A4" s="177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4"/>
      <c r="O4" s="162"/>
      <c r="P4" s="150"/>
      <c r="Q4" s="150"/>
      <c r="R4" s="150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4"/>
      <c r="AO4" s="168">
        <v>39275</v>
      </c>
      <c r="AP4" s="169"/>
      <c r="AQ4" s="169"/>
      <c r="AR4" s="169"/>
      <c r="AS4" s="170"/>
      <c r="AT4" s="173">
        <v>3</v>
      </c>
      <c r="AU4" s="174"/>
      <c r="AV4" s="174"/>
      <c r="AW4" s="175"/>
      <c r="AX4" s="17"/>
      <c r="AY4" s="17"/>
      <c r="AZ4" s="17"/>
      <c r="BA4" s="17"/>
      <c r="BB4" s="17"/>
      <c r="BC4" s="45"/>
      <c r="BD4" s="94">
        <f>('xy &amp; pin list'!C5*COS($AB$40*PI()/180)+'xy &amp; pin list'!D5*SIN($AB$40*PI()/180))</f>
        <v>0</v>
      </c>
      <c r="BE4" s="94">
        <f>('xy &amp; pin list'!D5*COS($AB$40*PI()/180)-'xy &amp; pin list'!C5*SIN($AB$40*PI()/180))</f>
        <v>0</v>
      </c>
    </row>
    <row r="5" spans="1:57" ht="12.75">
      <c r="A5" s="4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45"/>
      <c r="BD5" s="94">
        <f>('xy &amp; pin list'!C6*COS($AB$40*PI()/180)+'xy &amp; pin list'!D6*SIN($AB$40*PI()/180))</f>
        <v>0</v>
      </c>
      <c r="BE5" s="94">
        <f>('xy &amp; pin list'!D6*COS($AB$40*PI()/180)-'xy &amp; pin list'!C6*SIN($AB$40*PI()/180))</f>
        <v>0</v>
      </c>
    </row>
    <row r="6" spans="1:57" ht="12.75">
      <c r="A6" s="46"/>
      <c r="B6" s="39" t="s">
        <v>121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17"/>
      <c r="O6" s="17"/>
      <c r="P6" s="17"/>
      <c r="Q6" s="17"/>
      <c r="R6" s="171" t="s">
        <v>152</v>
      </c>
      <c r="S6" s="171"/>
      <c r="T6" s="171"/>
      <c r="U6" s="171"/>
      <c r="V6" s="171"/>
      <c r="W6" s="171"/>
      <c r="X6" s="171"/>
      <c r="Y6" s="171"/>
      <c r="Z6" s="171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45"/>
      <c r="BD6" s="94">
        <f>('xy &amp; pin list'!C7*COS($AB$40*PI()/180)+'xy &amp; pin list'!D7*SIN($AB$40*PI()/180))</f>
        <v>0</v>
      </c>
      <c r="BE6" s="94">
        <f>('xy &amp; pin list'!D7*COS($AB$40*PI()/180)-'xy &amp; pin list'!C7*SIN($AB$40*PI()/180))</f>
        <v>0</v>
      </c>
    </row>
    <row r="7" spans="1:57" ht="12.75">
      <c r="A7" s="4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45"/>
      <c r="BD7" s="94">
        <f>('xy &amp; pin list'!C8*COS($AB$40*PI()/180)+'xy &amp; pin list'!D8*SIN($AB$40*PI()/180))</f>
        <v>0</v>
      </c>
      <c r="BE7" s="94">
        <f>('xy &amp; pin list'!D8*COS($AB$40*PI()/180)-'xy &amp; pin list'!C8*SIN($AB$40*PI()/180))</f>
        <v>0</v>
      </c>
    </row>
    <row r="8" spans="1:57" ht="12.75">
      <c r="A8" s="4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45"/>
      <c r="BD8" s="94">
        <f>('xy &amp; pin list'!C9*COS($AB$40*PI()/180)+'xy &amp; pin list'!D9*SIN($AB$40*PI()/180))</f>
        <v>0</v>
      </c>
      <c r="BE8" s="94">
        <f>('xy &amp; pin list'!D9*COS($AB$40*PI()/180)-'xy &amp; pin list'!C9*SIN($AB$40*PI()/180))</f>
        <v>0</v>
      </c>
    </row>
    <row r="9" spans="1:57" ht="12.75">
      <c r="A9" s="4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45"/>
      <c r="BD9" s="94">
        <f>('xy &amp; pin list'!C10*COS($AB$40*PI()/180)+'xy &amp; pin list'!D10*SIN($AB$40*PI()/180))</f>
        <v>0</v>
      </c>
      <c r="BE9" s="94">
        <f>('xy &amp; pin list'!D10*COS($AB$40*PI()/180)-'xy &amp; pin list'!C10*SIN($AB$40*PI()/180))</f>
        <v>0</v>
      </c>
    </row>
    <row r="10" spans="1:57" ht="12.75">
      <c r="A10" s="4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45"/>
      <c r="BD10" s="94">
        <f>('xy &amp; pin list'!C11*COS($AB$40*PI()/180)+'xy &amp; pin list'!D11*SIN($AB$40*PI()/180))</f>
        <v>0</v>
      </c>
      <c r="BE10" s="94">
        <f>('xy &amp; pin list'!D11*COS($AB$40*PI()/180)-'xy &amp; pin list'!C11*SIN($AB$40*PI()/180))</f>
        <v>0</v>
      </c>
    </row>
    <row r="11" spans="1:57" ht="12.75">
      <c r="A11" s="4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45"/>
      <c r="BD11" s="94">
        <f>('xy &amp; pin list'!C12*COS($AB$40*PI()/180)+'xy &amp; pin list'!D12*SIN($AB$40*PI()/180))</f>
        <v>0</v>
      </c>
      <c r="BE11" s="94">
        <f>('xy &amp; pin list'!D12*COS($AB$40*PI()/180)-'xy &amp; pin list'!C12*SIN($AB$40*PI()/180))</f>
        <v>0</v>
      </c>
    </row>
    <row r="12" spans="1:57" ht="12.75">
      <c r="A12" s="4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45"/>
      <c r="BD12" s="94">
        <f>('xy &amp; pin list'!C13*COS($AB$40*PI()/180)+'xy &amp; pin list'!D13*SIN($AB$40*PI()/180))</f>
        <v>0</v>
      </c>
      <c r="BE12" s="94">
        <f>('xy &amp; pin list'!D13*COS($AB$40*PI()/180)-'xy &amp; pin list'!C13*SIN($AB$40*PI()/180))</f>
        <v>0</v>
      </c>
    </row>
    <row r="13" spans="1:57" ht="12.75">
      <c r="A13" s="4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45"/>
      <c r="BD13" s="94">
        <f>('xy &amp; pin list'!C14*COS($AB$40*PI()/180)+'xy &amp; pin list'!D14*SIN($AB$40*PI()/180))</f>
        <v>0</v>
      </c>
      <c r="BE13" s="94">
        <f>('xy &amp; pin list'!D14*COS($AB$40*PI()/180)-'xy &amp; pin list'!C14*SIN($AB$40*PI()/180))</f>
        <v>0</v>
      </c>
    </row>
    <row r="14" spans="1:57" ht="12.75">
      <c r="A14" s="4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45"/>
      <c r="BD14" s="94">
        <f>('xy &amp; pin list'!C15*COS($AB$40*PI()/180)+'xy &amp; pin list'!D15*SIN($AB$40*PI()/180))</f>
        <v>0</v>
      </c>
      <c r="BE14" s="94">
        <f>('xy &amp; pin list'!D15*COS($AB$40*PI()/180)-'xy &amp; pin list'!C15*SIN($AB$40*PI()/180))</f>
        <v>0</v>
      </c>
    </row>
    <row r="15" spans="1:57" ht="12.75">
      <c r="A15" s="4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45"/>
      <c r="BD15" s="94">
        <f>('xy &amp; pin list'!C16*COS($AB$40*PI()/180)+'xy &amp; pin list'!D16*SIN($AB$40*PI()/180))</f>
        <v>0</v>
      </c>
      <c r="BE15" s="94">
        <f>('xy &amp; pin list'!D16*COS($AB$40*PI()/180)-'xy &amp; pin list'!C16*SIN($AB$40*PI()/180))</f>
        <v>0</v>
      </c>
    </row>
    <row r="16" spans="1:57" ht="12.75">
      <c r="A16" s="4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45"/>
      <c r="BD16" s="94">
        <f>('xy &amp; pin list'!C17*COS($AB$40*PI()/180)+'xy &amp; pin list'!D17*SIN($AB$40*PI()/180))</f>
        <v>0</v>
      </c>
      <c r="BE16" s="94">
        <f>('xy &amp; pin list'!D17*COS($AB$40*PI()/180)-'xy &amp; pin list'!C17*SIN($AB$40*PI()/180))</f>
        <v>0</v>
      </c>
    </row>
    <row r="17" spans="1:57" ht="12.75">
      <c r="A17" s="4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45"/>
      <c r="BD17" s="94">
        <f>('xy &amp; pin list'!C18*COS($AB$40*PI()/180)+'xy &amp; pin list'!D18*SIN($AB$40*PI()/180))</f>
        <v>0</v>
      </c>
      <c r="BE17" s="94">
        <f>('xy &amp; pin list'!D18*COS($AB$40*PI()/180)-'xy &amp; pin list'!C18*SIN($AB$40*PI()/180))</f>
        <v>0</v>
      </c>
    </row>
    <row r="18" spans="1:57" ht="12.75">
      <c r="A18" s="4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45"/>
      <c r="BD18" s="94">
        <f>('xy &amp; pin list'!C19*COS($AB$40*PI()/180)+'xy &amp; pin list'!D19*SIN($AB$40*PI()/180))</f>
        <v>0</v>
      </c>
      <c r="BE18" s="94">
        <f>('xy &amp; pin list'!D19*COS($AB$40*PI()/180)-'xy &amp; pin list'!C19*SIN($AB$40*PI()/180))</f>
        <v>0</v>
      </c>
    </row>
    <row r="19" spans="1:57" ht="12.75">
      <c r="A19" s="4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45"/>
      <c r="BD19" s="94">
        <f>('xy &amp; pin list'!C20*COS($AB$40*PI()/180)+'xy &amp; pin list'!D20*SIN($AB$40*PI()/180))</f>
        <v>0</v>
      </c>
      <c r="BE19" s="94">
        <f>('xy &amp; pin list'!D20*COS($AB$40*PI()/180)-'xy &amp; pin list'!C20*SIN($AB$40*PI()/180))</f>
        <v>0</v>
      </c>
    </row>
    <row r="20" spans="1:57" ht="12.75">
      <c r="A20" s="4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45"/>
      <c r="BD20" s="94">
        <f>('xy &amp; pin list'!C21*COS($AB$40*PI()/180)+'xy &amp; pin list'!D21*SIN($AB$40*PI()/180))</f>
        <v>0</v>
      </c>
      <c r="BE20" s="94">
        <f>('xy &amp; pin list'!D21*COS($AB$40*PI()/180)-'xy &amp; pin list'!C21*SIN($AB$40*PI()/180))</f>
        <v>0</v>
      </c>
    </row>
    <row r="21" spans="1:57" ht="12.75">
      <c r="A21" s="4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45"/>
      <c r="BD21" s="94">
        <f>('xy &amp; pin list'!C22*COS($AB$40*PI()/180)+'xy &amp; pin list'!D22*SIN($AB$40*PI()/180))</f>
        <v>0</v>
      </c>
      <c r="BE21" s="94">
        <f>('xy &amp; pin list'!D22*COS($AB$40*PI()/180)-'xy &amp; pin list'!C22*SIN($AB$40*PI()/180))</f>
        <v>0</v>
      </c>
    </row>
    <row r="22" spans="1:57" ht="12.75">
      <c r="A22" s="4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45"/>
      <c r="BD22" s="94">
        <f>('xy &amp; pin list'!C23*COS($AB$40*PI()/180)+'xy &amp; pin list'!D23*SIN($AB$40*PI()/180))</f>
        <v>0</v>
      </c>
      <c r="BE22" s="94">
        <f>('xy &amp; pin list'!D23*COS($AB$40*PI()/180)-'xy &amp; pin list'!C23*SIN($AB$40*PI()/180))</f>
        <v>0</v>
      </c>
    </row>
    <row r="23" spans="1:57" ht="12.75">
      <c r="A23" s="4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45"/>
      <c r="BD23" s="94">
        <f>('xy &amp; pin list'!C24*COS($AB$40*PI()/180)+'xy &amp; pin list'!D24*SIN($AB$40*PI()/180))</f>
        <v>0</v>
      </c>
      <c r="BE23" s="94">
        <f>('xy &amp; pin list'!D24*COS($AB$40*PI()/180)-'xy &amp; pin list'!C24*SIN($AB$40*PI()/180))</f>
        <v>0</v>
      </c>
    </row>
    <row r="24" spans="1:57" ht="12.75">
      <c r="A24" s="4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45"/>
      <c r="BD24" s="94">
        <f>('xy &amp; pin list'!C25*COS($AB$40*PI()/180)+'xy &amp; pin list'!D25*SIN($AB$40*PI()/180))</f>
        <v>0</v>
      </c>
      <c r="BE24" s="94">
        <f>('xy &amp; pin list'!D25*COS($AB$40*PI()/180)-'xy &amp; pin list'!C25*SIN($AB$40*PI()/180))</f>
        <v>0</v>
      </c>
    </row>
    <row r="25" spans="1:57" ht="12.75">
      <c r="A25" s="4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45"/>
      <c r="BD25" s="94">
        <f>('xy &amp; pin list'!C26*COS($AB$40*PI()/180)+'xy &amp; pin list'!D26*SIN($AB$40*PI()/180))</f>
        <v>0</v>
      </c>
      <c r="BE25" s="94">
        <f>('xy &amp; pin list'!D26*COS($AB$40*PI()/180)-'xy &amp; pin list'!C26*SIN($AB$40*PI()/180))</f>
        <v>0</v>
      </c>
    </row>
    <row r="26" spans="1:57" ht="12.75">
      <c r="A26" s="4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45"/>
      <c r="BD26" s="94">
        <f>('xy &amp; pin list'!C27*COS($AB$40*PI()/180)+'xy &amp; pin list'!D27*SIN($AB$40*PI()/180))</f>
        <v>0</v>
      </c>
      <c r="BE26" s="94">
        <f>('xy &amp; pin list'!D27*COS($AB$40*PI()/180)-'xy &amp; pin list'!C27*SIN($AB$40*PI()/180))</f>
        <v>0</v>
      </c>
    </row>
    <row r="27" spans="1:57" ht="12.75">
      <c r="A27" s="4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45"/>
      <c r="BD27" s="94">
        <f>('xy &amp; pin list'!C28*COS($AB$40*PI()/180)+'xy &amp; pin list'!D28*SIN($AB$40*PI()/180))</f>
        <v>0</v>
      </c>
      <c r="BE27" s="94">
        <f>('xy &amp; pin list'!D28*COS($AB$40*PI()/180)-'xy &amp; pin list'!C28*SIN($AB$40*PI()/180))</f>
        <v>0</v>
      </c>
    </row>
    <row r="28" spans="1:57" ht="12.75">
      <c r="A28" s="4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45"/>
      <c r="BD28" s="94">
        <f>('xy &amp; pin list'!C29*COS($AB$40*PI()/180)+'xy &amp; pin list'!D29*SIN($AB$40*PI()/180))</f>
        <v>0</v>
      </c>
      <c r="BE28" s="94">
        <f>('xy &amp; pin list'!D29*COS($AB$40*PI()/180)-'xy &amp; pin list'!C29*SIN($AB$40*PI()/180))</f>
        <v>0</v>
      </c>
    </row>
    <row r="29" spans="1:57" ht="12.75">
      <c r="A29" s="4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45"/>
      <c r="BD29" s="94">
        <f>('xy &amp; pin list'!C30*COS($AB$40*PI()/180)+'xy &amp; pin list'!D30*SIN($AB$40*PI()/180))</f>
        <v>0</v>
      </c>
      <c r="BE29" s="94">
        <f>('xy &amp; pin list'!D30*COS($AB$40*PI()/180)-'xy &amp; pin list'!C30*SIN($AB$40*PI()/180))</f>
        <v>0</v>
      </c>
    </row>
    <row r="30" spans="1:57" ht="12.75">
      <c r="A30" s="4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45"/>
      <c r="BD30" s="94">
        <f>('xy &amp; pin list'!C31*COS($AB$40*PI()/180)+'xy &amp; pin list'!D31*SIN($AB$40*PI()/180))</f>
        <v>0</v>
      </c>
      <c r="BE30" s="94">
        <f>('xy &amp; pin list'!D31*COS($AB$40*PI()/180)-'xy &amp; pin list'!C31*SIN($AB$40*PI()/180))</f>
        <v>0</v>
      </c>
    </row>
    <row r="31" spans="1:57" ht="12.75">
      <c r="A31" s="4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45"/>
      <c r="BD31" s="94">
        <f>('xy &amp; pin list'!C32*COS($AB$40*PI()/180)+'xy &amp; pin list'!D32*SIN($AB$40*PI()/180))</f>
        <v>0</v>
      </c>
      <c r="BE31" s="94">
        <f>('xy &amp; pin list'!D32*COS($AB$40*PI()/180)-'xy &amp; pin list'!C32*SIN($AB$40*PI()/180))</f>
        <v>0</v>
      </c>
    </row>
    <row r="32" spans="1:57" ht="12.75">
      <c r="A32" s="4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45"/>
      <c r="BD32" s="94">
        <f>('xy &amp; pin list'!C33*COS($AB$40*PI()/180)+'xy &amp; pin list'!D33*SIN($AB$40*PI()/180))</f>
        <v>0</v>
      </c>
      <c r="BE32" s="94">
        <f>('xy &amp; pin list'!D33*COS($AB$40*PI()/180)-'xy &amp; pin list'!C33*SIN($AB$40*PI()/180))</f>
        <v>0</v>
      </c>
    </row>
    <row r="33" spans="1:57" ht="12.75">
      <c r="A33" s="4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45"/>
      <c r="BD33" s="94">
        <f>('xy &amp; pin list'!C34*COS($AB$40*PI()/180)+'xy &amp; pin list'!D34*SIN($AB$40*PI()/180))</f>
        <v>0</v>
      </c>
      <c r="BE33" s="94">
        <f>('xy &amp; pin list'!D34*COS($AB$40*PI()/180)-'xy &amp; pin list'!C34*SIN($AB$40*PI()/180))</f>
        <v>0</v>
      </c>
    </row>
    <row r="34" spans="1:57" ht="12.75">
      <c r="A34" s="4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45"/>
      <c r="BD34" s="94">
        <f>('xy &amp; pin list'!C35*COS($AB$40*PI()/180)+'xy &amp; pin list'!D35*SIN($AB$40*PI()/180))</f>
        <v>0</v>
      </c>
      <c r="BE34" s="94">
        <f>('xy &amp; pin list'!D35*COS($AB$40*PI()/180)-'xy &amp; pin list'!C35*SIN($AB$40*PI()/180))</f>
        <v>0</v>
      </c>
    </row>
    <row r="35" spans="1:57" ht="12.75">
      <c r="A35" s="4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45"/>
      <c r="BD35" s="94">
        <f>('xy &amp; pin list'!C36*COS($AB$40*PI()/180)+'xy &amp; pin list'!D36*SIN($AB$40*PI()/180))</f>
        <v>0</v>
      </c>
      <c r="BE35" s="94">
        <f>('xy &amp; pin list'!D36*COS($AB$40*PI()/180)-'xy &amp; pin list'!C36*SIN($AB$40*PI()/180))</f>
        <v>0</v>
      </c>
    </row>
    <row r="36" spans="1:57" ht="12.75">
      <c r="A36" s="4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45"/>
      <c r="BD36" s="94">
        <f>('xy &amp; pin list'!C37*COS($AB$40*PI()/180)+'xy &amp; pin list'!D37*SIN($AB$40*PI()/180))</f>
        <v>0</v>
      </c>
      <c r="BE36" s="94">
        <f>('xy &amp; pin list'!D37*COS($AB$40*PI()/180)-'xy &amp; pin list'!C37*SIN($AB$40*PI()/180))</f>
        <v>0</v>
      </c>
    </row>
    <row r="37" spans="1:57" ht="12.75">
      <c r="A37" s="4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45"/>
      <c r="BD37" s="94">
        <f>('xy &amp; pin list'!C38*COS($AB$40*PI()/180)+'xy &amp; pin list'!D38*SIN($AB$40*PI()/180))</f>
        <v>0</v>
      </c>
      <c r="BE37" s="94">
        <f>('xy &amp; pin list'!D38*COS($AB$40*PI()/180)-'xy &amp; pin list'!C38*SIN($AB$40*PI()/180))</f>
        <v>0</v>
      </c>
    </row>
    <row r="38" spans="1:57" ht="12.75">
      <c r="A38" s="4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45"/>
      <c r="BD38" s="94">
        <f>('xy &amp; pin list'!C39*COS($AB$40*PI()/180)+'xy &amp; pin list'!D39*SIN($AB$40*PI()/180))</f>
        <v>0</v>
      </c>
      <c r="BE38" s="94">
        <f>('xy &amp; pin list'!D39*COS($AB$40*PI()/180)-'xy &amp; pin list'!C39*SIN($AB$40*PI()/180))</f>
        <v>0</v>
      </c>
    </row>
    <row r="39" spans="1:57" ht="12.75">
      <c r="A39" s="4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45"/>
      <c r="BD39" s="94">
        <f>('xy &amp; pin list'!C40*COS($AB$40*PI()/180)+'xy &amp; pin list'!D40*SIN($AB$40*PI()/180))</f>
        <v>0</v>
      </c>
      <c r="BE39" s="94">
        <f>('xy &amp; pin list'!D40*COS($AB$40*PI()/180)-'xy &amp; pin list'!C40*SIN($AB$40*PI()/180))</f>
        <v>0</v>
      </c>
    </row>
    <row r="40" spans="1:57" ht="12.75">
      <c r="A40" s="46"/>
      <c r="B40" s="41" t="s">
        <v>129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17"/>
      <c r="Y40" s="17"/>
      <c r="AB40" s="171">
        <v>0</v>
      </c>
      <c r="AC40" s="172"/>
      <c r="AD40" s="17"/>
      <c r="AE40" s="17"/>
      <c r="AF40" s="17"/>
      <c r="AG40" s="40"/>
      <c r="AH40" s="40"/>
      <c r="AI40" s="17"/>
      <c r="AJ40" s="17"/>
      <c r="AK40" s="17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17"/>
      <c r="AZ40" s="17"/>
      <c r="BA40" s="17"/>
      <c r="BB40" s="17"/>
      <c r="BC40" s="45"/>
      <c r="BD40" s="94">
        <f>('xy &amp; pin list'!C41*COS($AB$40*PI()/180)+'xy &amp; pin list'!D41*SIN($AB$40*PI()/180))</f>
        <v>0</v>
      </c>
      <c r="BE40" s="94">
        <f>('xy &amp; pin list'!D41*COS($AB$40*PI()/180)-'xy &amp; pin list'!C41*SIN($AB$40*PI()/180))</f>
        <v>0</v>
      </c>
    </row>
    <row r="41" spans="1:57" ht="12.75">
      <c r="A41" s="4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45"/>
      <c r="BD41" s="94">
        <f>('xy &amp; pin list'!C42*COS($AB$40*PI()/180)+'xy &amp; pin list'!D42*SIN($AB$40*PI()/180))</f>
        <v>0</v>
      </c>
      <c r="BE41" s="94">
        <f>('xy &amp; pin list'!D42*COS($AB$40*PI()/180)-'xy &amp; pin list'!C42*SIN($AB$40*PI()/180))</f>
        <v>0</v>
      </c>
    </row>
    <row r="42" spans="1:57" ht="12.75">
      <c r="A42" s="4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45"/>
      <c r="BD42" s="94">
        <f>('xy &amp; pin list'!C43*COS($AB$40*PI()/180)+'xy &amp; pin list'!D43*SIN($AB$40*PI()/180))</f>
        <v>0</v>
      </c>
      <c r="BE42" s="94">
        <f>('xy &amp; pin list'!D43*COS($AB$40*PI()/180)-'xy &amp; pin list'!C43*SIN($AB$40*PI()/180))</f>
        <v>0</v>
      </c>
    </row>
    <row r="43" spans="1:57" ht="12.75">
      <c r="A43" s="4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45"/>
      <c r="BD43" s="94">
        <f>('xy &amp; pin list'!C44*COS($AB$40*PI()/180)+'xy &amp; pin list'!D44*SIN($AB$40*PI()/180))</f>
        <v>0</v>
      </c>
      <c r="BE43" s="94">
        <f>('xy &amp; pin list'!D44*COS($AB$40*PI()/180)-'xy &amp; pin list'!C44*SIN($AB$40*PI()/180))</f>
        <v>0</v>
      </c>
    </row>
    <row r="44" spans="1:57" ht="12.75">
      <c r="A44" s="4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45"/>
      <c r="BD44" s="94">
        <f>('xy &amp; pin list'!C45*COS($AB$40*PI()/180)+'xy &amp; pin list'!D45*SIN($AB$40*PI()/180))</f>
        <v>0</v>
      </c>
      <c r="BE44" s="94">
        <f>('xy &amp; pin list'!D45*COS($AB$40*PI()/180)-'xy &amp; pin list'!C45*SIN($AB$40*PI()/180))</f>
        <v>0</v>
      </c>
    </row>
    <row r="45" spans="1:57" ht="12.75">
      <c r="A45" s="4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45"/>
      <c r="BD45" s="94">
        <f>('xy &amp; pin list'!C46*COS($AB$40*PI()/180)+'xy &amp; pin list'!D46*SIN($AB$40*PI()/180))</f>
        <v>0</v>
      </c>
      <c r="BE45" s="94">
        <f>('xy &amp; pin list'!D46*COS($AB$40*PI()/180)-'xy &amp; pin list'!C46*SIN($AB$40*PI()/180))</f>
        <v>0</v>
      </c>
    </row>
    <row r="46" spans="1:57" ht="12.75">
      <c r="A46" s="4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45"/>
      <c r="BD46" s="94">
        <f>('xy &amp; pin list'!C47*COS($AB$40*PI()/180)+'xy &amp; pin list'!D47*SIN($AB$40*PI()/180))</f>
        <v>0</v>
      </c>
      <c r="BE46" s="94">
        <f>('xy &amp; pin list'!D47*COS($AB$40*PI()/180)-'xy &amp; pin list'!C47*SIN($AB$40*PI()/180))</f>
        <v>0</v>
      </c>
    </row>
    <row r="47" spans="1:57" ht="12.75">
      <c r="A47" s="4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45"/>
      <c r="BD47" s="94">
        <f>('xy &amp; pin list'!C48*COS($AB$40*PI()/180)+'xy &amp; pin list'!D48*SIN($AB$40*PI()/180))</f>
        <v>0</v>
      </c>
      <c r="BE47" s="94">
        <f>('xy &amp; pin list'!D48*COS($AB$40*PI()/180)-'xy &amp; pin list'!C48*SIN($AB$40*PI()/180))</f>
        <v>0</v>
      </c>
    </row>
    <row r="48" spans="1:57" ht="12.75">
      <c r="A48" s="4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45"/>
      <c r="BD48" s="94">
        <f>('xy &amp; pin list'!C49*COS($AB$40*PI()/180)+'xy &amp; pin list'!D49*SIN($AB$40*PI()/180))</f>
        <v>0</v>
      </c>
      <c r="BE48" s="94">
        <f>('xy &amp; pin list'!D49*COS($AB$40*PI()/180)-'xy &amp; pin list'!C49*SIN($AB$40*PI()/180))</f>
        <v>0</v>
      </c>
    </row>
    <row r="49" spans="1:57" ht="12.75">
      <c r="A49" s="4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45"/>
      <c r="BD49" s="94">
        <f>('xy &amp; pin list'!C50*COS($AB$40*PI()/180)+'xy &amp; pin list'!D50*SIN($AB$40*PI()/180))</f>
        <v>0</v>
      </c>
      <c r="BE49" s="94">
        <f>('xy &amp; pin list'!D50*COS($AB$40*PI()/180)-'xy &amp; pin list'!C50*SIN($AB$40*PI()/180))</f>
        <v>0</v>
      </c>
    </row>
    <row r="50" spans="1:57" ht="12.75">
      <c r="A50" s="4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 t="s">
        <v>104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45"/>
      <c r="BD50" s="94">
        <f>('xy &amp; pin list'!C51*COS($AB$40*PI()/180)+'xy &amp; pin list'!D51*SIN($AB$40*PI()/180))</f>
        <v>0</v>
      </c>
      <c r="BE50" s="94">
        <f>('xy &amp; pin list'!D51*COS($AB$40*PI()/180)-'xy &amp; pin list'!C51*SIN($AB$40*PI()/180))</f>
        <v>0</v>
      </c>
    </row>
    <row r="51" spans="1:57" ht="12.75">
      <c r="A51" s="4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45"/>
      <c r="BD51" s="94">
        <f>('xy &amp; pin list'!C52*COS($AB$40*PI()/180)+'xy &amp; pin list'!D52*SIN($AB$40*PI()/180))</f>
        <v>0</v>
      </c>
      <c r="BE51" s="94">
        <f>('xy &amp; pin list'!D52*COS($AB$40*PI()/180)-'xy &amp; pin list'!C52*SIN($AB$40*PI()/180))</f>
        <v>0</v>
      </c>
    </row>
    <row r="52" spans="1:57" ht="12.75">
      <c r="A52" s="165" t="s">
        <v>103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45"/>
      <c r="BD52" s="94">
        <f>('xy &amp; pin list'!C53*COS($AB$40*PI()/180)+'xy &amp; pin list'!D53*SIN($AB$40*PI()/180))</f>
        <v>0</v>
      </c>
      <c r="BE52" s="94">
        <f>('xy &amp; pin list'!D53*COS($AB$40*PI()/180)-'xy &amp; pin list'!C53*SIN($AB$40*PI()/180))</f>
        <v>0</v>
      </c>
    </row>
    <row r="53" spans="1:57" ht="12.75">
      <c r="A53" s="4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45"/>
      <c r="BD53" s="94">
        <f>('xy &amp; pin list'!C54*COS($AB$40*PI()/180)+'xy &amp; pin list'!D54*SIN($AB$40*PI()/180))</f>
        <v>0</v>
      </c>
      <c r="BE53" s="94">
        <f>('xy &amp; pin list'!D54*COS($AB$40*PI()/180)-'xy &amp; pin list'!C54*SIN($AB$40*PI()/180))</f>
        <v>0</v>
      </c>
    </row>
    <row r="54" spans="1:57" ht="12.75">
      <c r="A54" s="4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1"/>
      <c r="Y54" s="17"/>
      <c r="Z54" s="17"/>
      <c r="AA54" s="17"/>
      <c r="AB54" s="40"/>
      <c r="AC54" s="40"/>
      <c r="AD54" s="17"/>
      <c r="AE54" s="17"/>
      <c r="AF54" s="17"/>
      <c r="AG54" s="40"/>
      <c r="AH54" s="93"/>
      <c r="AI54" s="17"/>
      <c r="AJ54" s="17"/>
      <c r="AK54" s="17"/>
      <c r="AL54" s="21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21"/>
      <c r="AY54" s="17"/>
      <c r="AZ54" s="17"/>
      <c r="BA54" s="17"/>
      <c r="BB54" s="17"/>
      <c r="BC54" s="45"/>
      <c r="BD54" s="94">
        <f>('xy &amp; pin list'!C55*COS($AB$40*PI()/180)+'xy &amp; pin list'!D55*SIN($AB$40*PI()/180))</f>
        <v>0</v>
      </c>
      <c r="BE54" s="94">
        <f>('xy &amp; pin list'!D55*COS($AB$40*PI()/180)-'xy &amp; pin list'!C55*SIN($AB$40*PI()/180))</f>
        <v>0</v>
      </c>
    </row>
    <row r="55" spans="1:57" ht="12.75">
      <c r="A55" s="4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45"/>
      <c r="BD55" s="94">
        <f>('xy &amp; pin list'!C56*COS($AB$40*PI()/180)+'xy &amp; pin list'!D56*SIN($AB$40*PI()/180))</f>
        <v>0</v>
      </c>
      <c r="BE55" s="94">
        <f>('xy &amp; pin list'!D56*COS($AB$40*PI()/180)-'xy &amp; pin list'!C56*SIN($AB$40*PI()/180))</f>
        <v>0</v>
      </c>
    </row>
    <row r="56" spans="1:57" ht="12.75">
      <c r="A56" s="4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45"/>
      <c r="BD56" s="94">
        <f>('xy &amp; pin list'!C57*COS($AB$40*PI()/180)+'xy &amp; pin list'!D57*SIN($AB$40*PI()/180))</f>
        <v>0</v>
      </c>
      <c r="BE56" s="94">
        <f>('xy &amp; pin list'!D57*COS($AB$40*PI()/180)-'xy &amp; pin list'!C57*SIN($AB$40*PI()/180))</f>
        <v>0</v>
      </c>
    </row>
    <row r="57" spans="1:57" ht="12.75">
      <c r="A57" s="4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45"/>
      <c r="BD57" s="94">
        <f>('xy &amp; pin list'!C58*COS($AB$40*PI()/180)+'xy &amp; pin list'!D58*SIN($AB$40*PI()/180))</f>
        <v>0</v>
      </c>
      <c r="BE57" s="94">
        <f>('xy &amp; pin list'!D58*COS($AB$40*PI()/180)-'xy &amp; pin list'!C58*SIN($AB$40*PI()/180))</f>
        <v>0</v>
      </c>
    </row>
    <row r="58" spans="1:57" ht="12.75">
      <c r="A58" s="4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45"/>
      <c r="BD58" s="94">
        <f>('xy &amp; pin list'!C59*COS($AB$40*PI()/180)+'xy &amp; pin list'!D59*SIN($AB$40*PI()/180))</f>
        <v>0</v>
      </c>
      <c r="BE58" s="94">
        <f>('xy &amp; pin list'!D59*COS($AB$40*PI()/180)-'xy &amp; pin list'!C59*SIN($AB$40*PI()/180))</f>
        <v>0</v>
      </c>
    </row>
    <row r="59" spans="1:57" ht="12.75">
      <c r="A59" s="4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45"/>
      <c r="BD59" s="94">
        <f>('xy &amp; pin list'!C60*COS($AB$40*PI()/180)+'xy &amp; pin list'!D60*SIN($AB$40*PI()/180))</f>
        <v>0</v>
      </c>
      <c r="BE59" s="94">
        <f>('xy &amp; pin list'!D60*COS($AB$40*PI()/180)-'xy &amp; pin list'!C60*SIN($AB$40*PI()/180))</f>
        <v>0</v>
      </c>
    </row>
    <row r="60" spans="1:57" ht="12.75">
      <c r="A60" s="4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21"/>
      <c r="Y60" s="17"/>
      <c r="Z60" s="17"/>
      <c r="AA60" s="17"/>
      <c r="AB60" s="17"/>
      <c r="AC60" s="17"/>
      <c r="AD60" s="17"/>
      <c r="AE60" s="17"/>
      <c r="AF60" s="17"/>
      <c r="AG60" s="17"/>
      <c r="AH60" s="21"/>
      <c r="AI60" s="17"/>
      <c r="AJ60" s="17"/>
      <c r="AK60" s="17"/>
      <c r="AL60" s="21"/>
      <c r="AM60" s="51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21"/>
      <c r="AY60" s="17"/>
      <c r="AZ60" s="17"/>
      <c r="BA60" s="17"/>
      <c r="BB60" s="17"/>
      <c r="BC60" s="45"/>
      <c r="BD60" s="94">
        <f>('xy &amp; pin list'!C61*COS($AB$40*PI()/180)+'xy &amp; pin list'!D61*SIN($AB$40*PI()/180))</f>
        <v>0</v>
      </c>
      <c r="BE60" s="94">
        <f>('xy &amp; pin list'!D61*COS($AB$40*PI()/180)-'xy &amp; pin list'!C61*SIN($AB$40*PI()/180))</f>
        <v>0</v>
      </c>
    </row>
    <row r="61" spans="1:57" ht="12.75">
      <c r="A61" s="4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45"/>
      <c r="BD61" s="94">
        <f>('xy &amp; pin list'!C62*COS($AB$40*PI()/180)+'xy &amp; pin list'!D62*SIN($AB$40*PI()/180))</f>
        <v>0</v>
      </c>
      <c r="BE61" s="94">
        <f>('xy &amp; pin list'!D62*COS($AB$40*PI()/180)-'xy &amp; pin list'!C62*SIN($AB$40*PI()/180))</f>
        <v>0</v>
      </c>
    </row>
    <row r="62" spans="1:57" ht="12.75">
      <c r="A62" s="4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45"/>
      <c r="BD62" s="94">
        <f>('xy &amp; pin list'!C63*COS($AB$40*PI()/180)+'xy &amp; pin list'!D63*SIN($AB$40*PI()/180))</f>
        <v>0</v>
      </c>
      <c r="BE62" s="94">
        <f>('xy &amp; pin list'!D63*COS($AB$40*PI()/180)-'xy &amp; pin list'!C63*SIN($AB$40*PI()/180))</f>
        <v>0</v>
      </c>
    </row>
    <row r="63" spans="1:57" ht="13.5" thickBot="1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50"/>
      <c r="BD63" s="94">
        <f>('xy &amp; pin list'!C64*COS($AB$40*PI()/180)+'xy &amp; pin list'!D64*SIN($AB$40*PI()/180))</f>
        <v>0</v>
      </c>
      <c r="BE63" s="94">
        <f>('xy &amp; pin list'!D64*COS($AB$40*PI()/180)-'xy &amp; pin list'!C64*SIN($AB$40*PI()/180))</f>
        <v>0</v>
      </c>
    </row>
    <row r="64" spans="28:57" ht="12.75">
      <c r="AB64" s="3"/>
      <c r="AC64" s="3"/>
      <c r="AG64" s="3"/>
      <c r="AH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BD64" s="94">
        <f>('xy &amp; pin list'!C65*COS($AB$40*PI()/180)+'xy &amp; pin list'!D65*SIN($AB$40*PI()/180))</f>
        <v>0</v>
      </c>
      <c r="BE64" s="94">
        <f>('xy &amp; pin list'!D65*COS($AB$40*PI()/180)-'xy &amp; pin list'!C65*SIN($AB$40*PI()/180))</f>
        <v>0</v>
      </c>
    </row>
    <row r="65" spans="56:57" ht="12.75">
      <c r="BD65" s="94">
        <f>ROUND('xy &amp; pin list'!C66*COS($AB$40*PI()/180)+'xy &amp; pin list'!D66*SIN($AB$40*PI()/180),1)</f>
        <v>0</v>
      </c>
      <c r="BE65" s="94">
        <f>ROUND('xy &amp; pin list'!D66*COS($AB$40*PI()/180)+'xy &amp; pin list'!C66*SIN($AB$40*PI()/180),1)</f>
        <v>0</v>
      </c>
    </row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</sheetData>
  <sheetProtection password="CD52" sheet="1" objects="1" scenarios="1" formatCells="0"/>
  <mergeCells count="14">
    <mergeCell ref="A52:W52"/>
    <mergeCell ref="AO3:AS3"/>
    <mergeCell ref="AT3:AW3"/>
    <mergeCell ref="AO4:AS4"/>
    <mergeCell ref="AB40:AC40"/>
    <mergeCell ref="AT4:AW4"/>
    <mergeCell ref="R6:Z6"/>
    <mergeCell ref="A1:N4"/>
    <mergeCell ref="O1:AN2"/>
    <mergeCell ref="AO1:AS1"/>
    <mergeCell ref="AT1:AW1"/>
    <mergeCell ref="AO2:AS2"/>
    <mergeCell ref="AT2:AW2"/>
    <mergeCell ref="O3:AN4"/>
  </mergeCells>
  <dataValidations count="3">
    <dataValidation type="list" allowBlank="1" showInputMessage="1" showErrorMessage="1" sqref="AB40">
      <formula1>"0,90,180,270"</formula1>
    </dataValidation>
    <dataValidation type="list" allowBlank="1" showInputMessage="1" showErrorMessage="1" sqref="X54 AH60 X60 AX60 AL60 AX54 AL54 AH54">
      <formula1>" ,X"</formula1>
    </dataValidation>
    <dataValidation type="list" allowBlank="1" showInputMessage="1" showErrorMessage="1" sqref="R6:Z6">
      <formula1>"Synergie CAD's best choice,supplied drawing,sketch below"</formula1>
    </dataValidation>
  </dataValidation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67" r:id="rId4"/>
  <drawing r:id="rId3"/>
  <legacyDrawing r:id="rId2"/>
  <oleObjects>
    <oleObject progId="Photoshop.Image.4" shapeId="18272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MESATRONIC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Votre nom d'utilisateur</cp:lastModifiedBy>
  <cp:lastPrinted>2007-07-12T15:26:39Z</cp:lastPrinted>
  <dcterms:created xsi:type="dcterms:W3CDTF">2006-01-23T09:43:50Z</dcterms:created>
  <dcterms:modified xsi:type="dcterms:W3CDTF">2008-10-23T12:18:59Z</dcterms:modified>
  <cp:category/>
  <cp:version/>
  <cp:contentType/>
  <cp:contentStatus/>
</cp:coreProperties>
</file>